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공사 추진중\2024년 공사\2. 동두천소방서 공용화장실 리모델링 공사\공공입찰\입찰\"/>
    </mc:Choice>
  </mc:AlternateContent>
  <bookViews>
    <workbookView xWindow="28680" yWindow="-120" windowWidth="29040" windowHeight="16440"/>
  </bookViews>
  <sheets>
    <sheet name="원가계산서" sheetId="7" r:id="rId1"/>
    <sheet name="집계표" sheetId="6" r:id="rId2"/>
    <sheet name="내역서" sheetId="5" r:id="rId3"/>
  </sheets>
  <definedNames>
    <definedName name="_xlnm.Print_Area" localSheetId="2">내역서!$A$1:$M$124</definedName>
    <definedName name="_xlnm.Print_Area" localSheetId="0">원가계산서!$A$1:$F$31</definedName>
    <definedName name="_xlnm.Print_Area" localSheetId="1">집계표!$A$1:$M$24</definedName>
    <definedName name="_xlnm.Print_Titles" localSheetId="2">내역서!$1:$4</definedName>
    <definedName name="_xlnm.Print_Titles" localSheetId="0">원가계산서!$1:$4</definedName>
    <definedName name="_xlnm.Print_Titles" localSheetId="1">집계표!$1:$4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7" l="1"/>
  <c r="D27" i="7"/>
  <c r="D26" i="7"/>
  <c r="D23" i="7"/>
  <c r="D22" i="7"/>
  <c r="D21" i="7"/>
  <c r="D20" i="7"/>
  <c r="D19" i="7"/>
  <c r="D18" i="7"/>
  <c r="D14" i="7"/>
  <c r="D13" i="7"/>
  <c r="D10" i="7"/>
  <c r="F24" i="6"/>
  <c r="E5" i="7" s="1"/>
  <c r="I5" i="7" s="1"/>
  <c r="H24" i="6"/>
  <c r="L24" i="6" s="1"/>
  <c r="J24" i="6"/>
  <c r="E12" i="7" s="1"/>
  <c r="I12" i="7" s="1"/>
  <c r="AV24" i="6"/>
  <c r="AW24" i="6"/>
  <c r="AX24" i="6"/>
  <c r="E10" i="6"/>
  <c r="F10" i="6" s="1"/>
  <c r="G10" i="6"/>
  <c r="H10" i="6"/>
  <c r="T10" i="6"/>
  <c r="AV10" i="6"/>
  <c r="AV9" i="6"/>
  <c r="AV8" i="6"/>
  <c r="AV7" i="6"/>
  <c r="AV6" i="6"/>
  <c r="AV5" i="6"/>
  <c r="F124" i="5"/>
  <c r="H124" i="5"/>
  <c r="J124" i="5"/>
  <c r="T124" i="5"/>
  <c r="W124" i="5"/>
  <c r="W10" i="6" s="1"/>
  <c r="AC124" i="5"/>
  <c r="AC10" i="6" s="1"/>
  <c r="AI124" i="5"/>
  <c r="AI10" i="6" s="1"/>
  <c r="AO124" i="5"/>
  <c r="AO10" i="6" s="1"/>
  <c r="AU124" i="5"/>
  <c r="AU10" i="6" s="1"/>
  <c r="AV124" i="5"/>
  <c r="AW124" i="5"/>
  <c r="AX124" i="5"/>
  <c r="O111" i="5"/>
  <c r="R111" i="5"/>
  <c r="S111" i="5"/>
  <c r="T111" i="5"/>
  <c r="U111" i="5"/>
  <c r="V111" i="5"/>
  <c r="W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O110" i="5"/>
  <c r="R110" i="5"/>
  <c r="S110" i="5"/>
  <c r="T110" i="5"/>
  <c r="U110" i="5"/>
  <c r="V110" i="5"/>
  <c r="W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O109" i="5"/>
  <c r="R109" i="5"/>
  <c r="S109" i="5"/>
  <c r="T109" i="5"/>
  <c r="U109" i="5"/>
  <c r="V109" i="5"/>
  <c r="W109" i="5"/>
  <c r="Y109" i="5"/>
  <c r="Z109" i="5"/>
  <c r="Z124" i="5" s="1"/>
  <c r="Z10" i="6" s="1"/>
  <c r="AA109" i="5"/>
  <c r="AB109" i="5"/>
  <c r="AC109" i="5"/>
  <c r="AD109" i="5"/>
  <c r="AE109" i="5"/>
  <c r="AF109" i="5"/>
  <c r="AF124" i="5" s="1"/>
  <c r="AF10" i="6" s="1"/>
  <c r="AG109" i="5"/>
  <c r="AH109" i="5"/>
  <c r="AI109" i="5"/>
  <c r="AJ109" i="5"/>
  <c r="AK109" i="5"/>
  <c r="AL109" i="5"/>
  <c r="AL124" i="5" s="1"/>
  <c r="AL10" i="6" s="1"/>
  <c r="AM109" i="5"/>
  <c r="AN109" i="5"/>
  <c r="AO109" i="5"/>
  <c r="AP109" i="5"/>
  <c r="AQ109" i="5"/>
  <c r="AR109" i="5"/>
  <c r="AR124" i="5" s="1"/>
  <c r="AR10" i="6" s="1"/>
  <c r="AS109" i="5"/>
  <c r="AT109" i="5"/>
  <c r="AU109" i="5"/>
  <c r="X108" i="5"/>
  <c r="O108" i="5"/>
  <c r="R108" i="5"/>
  <c r="S108" i="5"/>
  <c r="T108" i="5"/>
  <c r="U108" i="5"/>
  <c r="V108" i="5"/>
  <c r="W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O107" i="5"/>
  <c r="R107" i="5"/>
  <c r="S107" i="5"/>
  <c r="T107" i="5"/>
  <c r="U107" i="5"/>
  <c r="V107" i="5"/>
  <c r="W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O106" i="5"/>
  <c r="R106" i="5"/>
  <c r="R124" i="5" s="1"/>
  <c r="R10" i="6" s="1"/>
  <c r="S106" i="5"/>
  <c r="S124" i="5" s="1"/>
  <c r="S10" i="6" s="1"/>
  <c r="T106" i="5"/>
  <c r="U106" i="5"/>
  <c r="U124" i="5" s="1"/>
  <c r="U10" i="6" s="1"/>
  <c r="V106" i="5"/>
  <c r="V124" i="5" s="1"/>
  <c r="V10" i="6" s="1"/>
  <c r="W106" i="5"/>
  <c r="Y106" i="5"/>
  <c r="Y124" i="5" s="1"/>
  <c r="Y10" i="6" s="1"/>
  <c r="Z106" i="5"/>
  <c r="AA106" i="5"/>
  <c r="AA124" i="5" s="1"/>
  <c r="AA10" i="6" s="1"/>
  <c r="AB106" i="5"/>
  <c r="AB124" i="5" s="1"/>
  <c r="AB10" i="6" s="1"/>
  <c r="AC106" i="5"/>
  <c r="AD106" i="5"/>
  <c r="AD124" i="5" s="1"/>
  <c r="AD10" i="6" s="1"/>
  <c r="AE106" i="5"/>
  <c r="AE124" i="5" s="1"/>
  <c r="AE10" i="6" s="1"/>
  <c r="AF106" i="5"/>
  <c r="AG106" i="5"/>
  <c r="AG124" i="5" s="1"/>
  <c r="AG10" i="6" s="1"/>
  <c r="AH106" i="5"/>
  <c r="AH124" i="5" s="1"/>
  <c r="AH10" i="6" s="1"/>
  <c r="AI106" i="5"/>
  <c r="AJ106" i="5"/>
  <c r="AJ124" i="5" s="1"/>
  <c r="AJ10" i="6" s="1"/>
  <c r="AK106" i="5"/>
  <c r="AK124" i="5" s="1"/>
  <c r="AK10" i="6" s="1"/>
  <c r="AL106" i="5"/>
  <c r="AM106" i="5"/>
  <c r="AM124" i="5" s="1"/>
  <c r="AM10" i="6" s="1"/>
  <c r="AN106" i="5"/>
  <c r="AN124" i="5" s="1"/>
  <c r="AN10" i="6" s="1"/>
  <c r="AO106" i="5"/>
  <c r="AP106" i="5"/>
  <c r="AP124" i="5" s="1"/>
  <c r="AP10" i="6" s="1"/>
  <c r="AQ106" i="5"/>
  <c r="AQ124" i="5" s="1"/>
  <c r="AQ10" i="6" s="1"/>
  <c r="AR106" i="5"/>
  <c r="AS106" i="5"/>
  <c r="AS124" i="5" s="1"/>
  <c r="AS10" i="6" s="1"/>
  <c r="AT106" i="5"/>
  <c r="AT124" i="5" s="1"/>
  <c r="AT10" i="6" s="1"/>
  <c r="AU106" i="5"/>
  <c r="F104" i="5"/>
  <c r="L104" i="5" s="1"/>
  <c r="H104" i="5"/>
  <c r="J104" i="5"/>
  <c r="AV104" i="5"/>
  <c r="AW104" i="5"/>
  <c r="AX104" i="5"/>
  <c r="O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R93" i="5"/>
  <c r="O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S93" i="5"/>
  <c r="AT93" i="5"/>
  <c r="AU93" i="5"/>
  <c r="R92" i="5"/>
  <c r="O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S92" i="5"/>
  <c r="AT92" i="5"/>
  <c r="AU92" i="5"/>
  <c r="R91" i="5"/>
  <c r="O91" i="5"/>
  <c r="S91" i="5"/>
  <c r="T91" i="5"/>
  <c r="U91" i="5"/>
  <c r="U104" i="5" s="1"/>
  <c r="U9" i="6" s="1"/>
  <c r="V91" i="5"/>
  <c r="W91" i="5"/>
  <c r="X91" i="5"/>
  <c r="Y91" i="5"/>
  <c r="Z91" i="5"/>
  <c r="AA91" i="5"/>
  <c r="AA104" i="5" s="1"/>
  <c r="AA9" i="6" s="1"/>
  <c r="AB91" i="5"/>
  <c r="AC91" i="5"/>
  <c r="AD91" i="5"/>
  <c r="AE91" i="5"/>
  <c r="AF91" i="5"/>
  <c r="AG91" i="5"/>
  <c r="AG104" i="5" s="1"/>
  <c r="AG9" i="6" s="1"/>
  <c r="AH91" i="5"/>
  <c r="AI91" i="5"/>
  <c r="AJ91" i="5"/>
  <c r="AK91" i="5"/>
  <c r="AL91" i="5"/>
  <c r="AM91" i="5"/>
  <c r="AM104" i="5" s="1"/>
  <c r="AM9" i="6" s="1"/>
  <c r="AN91" i="5"/>
  <c r="AO91" i="5"/>
  <c r="AP91" i="5"/>
  <c r="AQ91" i="5"/>
  <c r="AR91" i="5"/>
  <c r="AS91" i="5"/>
  <c r="AS104" i="5" s="1"/>
  <c r="AS9" i="6" s="1"/>
  <c r="AT91" i="5"/>
  <c r="AU91" i="5"/>
  <c r="R90" i="5"/>
  <c r="O90" i="5"/>
  <c r="S90" i="5"/>
  <c r="T90" i="5"/>
  <c r="T104" i="5" s="1"/>
  <c r="T9" i="6" s="1"/>
  <c r="U90" i="5"/>
  <c r="V90" i="5"/>
  <c r="W90" i="5"/>
  <c r="X90" i="5"/>
  <c r="Y90" i="5"/>
  <c r="Z90" i="5"/>
  <c r="Z104" i="5" s="1"/>
  <c r="Z9" i="6" s="1"/>
  <c r="AA90" i="5"/>
  <c r="AB90" i="5"/>
  <c r="AC90" i="5"/>
  <c r="AD90" i="5"/>
  <c r="AE90" i="5"/>
  <c r="AF90" i="5"/>
  <c r="AF104" i="5" s="1"/>
  <c r="AF9" i="6" s="1"/>
  <c r="AG90" i="5"/>
  <c r="AH90" i="5"/>
  <c r="AI90" i="5"/>
  <c r="AJ90" i="5"/>
  <c r="AK90" i="5"/>
  <c r="AL90" i="5"/>
  <c r="AL104" i="5" s="1"/>
  <c r="AL9" i="6" s="1"/>
  <c r="AM90" i="5"/>
  <c r="AN90" i="5"/>
  <c r="AO90" i="5"/>
  <c r="AP90" i="5"/>
  <c r="AQ90" i="5"/>
  <c r="AR90" i="5"/>
  <c r="AR104" i="5" s="1"/>
  <c r="AR9" i="6" s="1"/>
  <c r="AS90" i="5"/>
  <c r="AT90" i="5"/>
  <c r="AU90" i="5"/>
  <c r="R89" i="5"/>
  <c r="O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S89" i="5"/>
  <c r="AT89" i="5"/>
  <c r="AU89" i="5"/>
  <c r="R88" i="5"/>
  <c r="O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U88" i="5"/>
  <c r="R87" i="5"/>
  <c r="O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R86" i="5"/>
  <c r="O86" i="5"/>
  <c r="S86" i="5"/>
  <c r="S104" i="5" s="1"/>
  <c r="S9" i="6" s="1"/>
  <c r="T86" i="5"/>
  <c r="U86" i="5"/>
  <c r="V86" i="5"/>
  <c r="V104" i="5" s="1"/>
  <c r="V9" i="6" s="1"/>
  <c r="W86" i="5"/>
  <c r="W104" i="5" s="1"/>
  <c r="W9" i="6" s="1"/>
  <c r="X86" i="5"/>
  <c r="X104" i="5" s="1"/>
  <c r="X9" i="6" s="1"/>
  <c r="Y86" i="5"/>
  <c r="Y104" i="5" s="1"/>
  <c r="Y9" i="6" s="1"/>
  <c r="Z86" i="5"/>
  <c r="AA86" i="5"/>
  <c r="AB86" i="5"/>
  <c r="AB104" i="5" s="1"/>
  <c r="AB9" i="6" s="1"/>
  <c r="AC86" i="5"/>
  <c r="AC104" i="5" s="1"/>
  <c r="AC9" i="6" s="1"/>
  <c r="AD86" i="5"/>
  <c r="AD104" i="5" s="1"/>
  <c r="AD9" i="6" s="1"/>
  <c r="AE86" i="5"/>
  <c r="AE104" i="5" s="1"/>
  <c r="AE9" i="6" s="1"/>
  <c r="AF86" i="5"/>
  <c r="AG86" i="5"/>
  <c r="AH86" i="5"/>
  <c r="AH104" i="5" s="1"/>
  <c r="AH9" i="6" s="1"/>
  <c r="AI86" i="5"/>
  <c r="AI104" i="5" s="1"/>
  <c r="AI9" i="6" s="1"/>
  <c r="AJ86" i="5"/>
  <c r="AJ104" i="5" s="1"/>
  <c r="AJ9" i="6" s="1"/>
  <c r="AK86" i="5"/>
  <c r="AK104" i="5" s="1"/>
  <c r="AK9" i="6" s="1"/>
  <c r="AL86" i="5"/>
  <c r="AM86" i="5"/>
  <c r="AN86" i="5"/>
  <c r="AN104" i="5" s="1"/>
  <c r="AN9" i="6" s="1"/>
  <c r="AO86" i="5"/>
  <c r="AO104" i="5" s="1"/>
  <c r="AO9" i="6" s="1"/>
  <c r="AP86" i="5"/>
  <c r="AP104" i="5" s="1"/>
  <c r="AP9" i="6" s="1"/>
  <c r="AQ86" i="5"/>
  <c r="AQ104" i="5" s="1"/>
  <c r="AQ9" i="6" s="1"/>
  <c r="AR86" i="5"/>
  <c r="AS86" i="5"/>
  <c r="AT86" i="5"/>
  <c r="AT104" i="5" s="1"/>
  <c r="AT9" i="6" s="1"/>
  <c r="AU86" i="5"/>
  <c r="AU104" i="5" s="1"/>
  <c r="AU9" i="6" s="1"/>
  <c r="F84" i="5"/>
  <c r="L84" i="5" s="1"/>
  <c r="H84" i="5"/>
  <c r="J84" i="5"/>
  <c r="AV84" i="5"/>
  <c r="AW84" i="5"/>
  <c r="AX84" i="5"/>
  <c r="R73" i="5"/>
  <c r="O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R72" i="5"/>
  <c r="O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U72" i="5"/>
  <c r="R71" i="5"/>
  <c r="O71" i="5"/>
  <c r="S71" i="5"/>
  <c r="T71" i="5"/>
  <c r="T84" i="5" s="1"/>
  <c r="T8" i="6" s="1"/>
  <c r="U71" i="5"/>
  <c r="V71" i="5"/>
  <c r="W71" i="5"/>
  <c r="X71" i="5"/>
  <c r="Y71" i="5"/>
  <c r="Z71" i="5"/>
  <c r="Z84" i="5" s="1"/>
  <c r="Z8" i="6" s="1"/>
  <c r="AA71" i="5"/>
  <c r="AB71" i="5"/>
  <c r="AC71" i="5"/>
  <c r="AD71" i="5"/>
  <c r="AE71" i="5"/>
  <c r="AF71" i="5"/>
  <c r="AF84" i="5" s="1"/>
  <c r="AF8" i="6" s="1"/>
  <c r="AG71" i="5"/>
  <c r="AH71" i="5"/>
  <c r="AI71" i="5"/>
  <c r="AJ71" i="5"/>
  <c r="AK71" i="5"/>
  <c r="AL71" i="5"/>
  <c r="AL84" i="5" s="1"/>
  <c r="AL8" i="6" s="1"/>
  <c r="AM71" i="5"/>
  <c r="AN71" i="5"/>
  <c r="AO71" i="5"/>
  <c r="AP71" i="5"/>
  <c r="AQ71" i="5"/>
  <c r="AR71" i="5"/>
  <c r="AR84" i="5" s="1"/>
  <c r="AR8" i="6" s="1"/>
  <c r="AS71" i="5"/>
  <c r="AT71" i="5"/>
  <c r="AU71" i="5"/>
  <c r="R70" i="5"/>
  <c r="O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R69" i="5"/>
  <c r="O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R68" i="5"/>
  <c r="O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R67" i="5"/>
  <c r="O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R66" i="5"/>
  <c r="R84" i="5" s="1"/>
  <c r="R8" i="6" s="1"/>
  <c r="O66" i="5"/>
  <c r="S66" i="5"/>
  <c r="S84" i="5" s="1"/>
  <c r="S8" i="6" s="1"/>
  <c r="T66" i="5"/>
  <c r="U66" i="5"/>
  <c r="U84" i="5" s="1"/>
  <c r="U8" i="6" s="1"/>
  <c r="V66" i="5"/>
  <c r="V84" i="5" s="1"/>
  <c r="V8" i="6" s="1"/>
  <c r="W66" i="5"/>
  <c r="W84" i="5" s="1"/>
  <c r="W8" i="6" s="1"/>
  <c r="X66" i="5"/>
  <c r="X84" i="5" s="1"/>
  <c r="X8" i="6" s="1"/>
  <c r="Y66" i="5"/>
  <c r="Y84" i="5" s="1"/>
  <c r="Y8" i="6" s="1"/>
  <c r="Z66" i="5"/>
  <c r="AA66" i="5"/>
  <c r="AA84" i="5" s="1"/>
  <c r="AA8" i="6" s="1"/>
  <c r="AB66" i="5"/>
  <c r="AB84" i="5" s="1"/>
  <c r="AB8" i="6" s="1"/>
  <c r="AC66" i="5"/>
  <c r="AC84" i="5" s="1"/>
  <c r="AC8" i="6" s="1"/>
  <c r="AD66" i="5"/>
  <c r="AD84" i="5" s="1"/>
  <c r="AD8" i="6" s="1"/>
  <c r="AE66" i="5"/>
  <c r="AE84" i="5" s="1"/>
  <c r="AE8" i="6" s="1"/>
  <c r="AF66" i="5"/>
  <c r="AG66" i="5"/>
  <c r="AG84" i="5" s="1"/>
  <c r="AG8" i="6" s="1"/>
  <c r="AH66" i="5"/>
  <c r="AH84" i="5" s="1"/>
  <c r="AH8" i="6" s="1"/>
  <c r="AI66" i="5"/>
  <c r="AI84" i="5" s="1"/>
  <c r="AI8" i="6" s="1"/>
  <c r="AJ66" i="5"/>
  <c r="AJ84" i="5" s="1"/>
  <c r="AJ8" i="6" s="1"/>
  <c r="AK66" i="5"/>
  <c r="AK84" i="5" s="1"/>
  <c r="AK8" i="6" s="1"/>
  <c r="AL66" i="5"/>
  <c r="AM66" i="5"/>
  <c r="AM84" i="5" s="1"/>
  <c r="AM8" i="6" s="1"/>
  <c r="AN66" i="5"/>
  <c r="AN84" i="5" s="1"/>
  <c r="AN8" i="6" s="1"/>
  <c r="AO66" i="5"/>
  <c r="AO84" i="5" s="1"/>
  <c r="AO8" i="6" s="1"/>
  <c r="AP66" i="5"/>
  <c r="AP84" i="5" s="1"/>
  <c r="AP8" i="6" s="1"/>
  <c r="AQ66" i="5"/>
  <c r="AQ84" i="5" s="1"/>
  <c r="AQ8" i="6" s="1"/>
  <c r="AR66" i="5"/>
  <c r="AS66" i="5"/>
  <c r="AS84" i="5" s="1"/>
  <c r="AS8" i="6" s="1"/>
  <c r="AT66" i="5"/>
  <c r="AT84" i="5" s="1"/>
  <c r="AT8" i="6" s="1"/>
  <c r="AU66" i="5"/>
  <c r="AU84" i="5" s="1"/>
  <c r="AU8" i="6" s="1"/>
  <c r="F64" i="5"/>
  <c r="H64" i="5"/>
  <c r="J64" i="5"/>
  <c r="L64" i="5"/>
  <c r="AV64" i="5"/>
  <c r="AW64" i="5"/>
  <c r="AX64" i="5"/>
  <c r="R53" i="5"/>
  <c r="O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R52" i="5"/>
  <c r="O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R51" i="5"/>
  <c r="O51" i="5"/>
  <c r="S51" i="5"/>
  <c r="T51" i="5"/>
  <c r="U51" i="5"/>
  <c r="V51" i="5"/>
  <c r="W51" i="5"/>
  <c r="W64" i="5" s="1"/>
  <c r="W7" i="6" s="1"/>
  <c r="X51" i="5"/>
  <c r="Y51" i="5"/>
  <c r="Z51" i="5"/>
  <c r="AA51" i="5"/>
  <c r="AB51" i="5"/>
  <c r="AC51" i="5"/>
  <c r="AC64" i="5" s="1"/>
  <c r="AC7" i="6" s="1"/>
  <c r="AD51" i="5"/>
  <c r="AE51" i="5"/>
  <c r="AF51" i="5"/>
  <c r="AG51" i="5"/>
  <c r="AH51" i="5"/>
  <c r="AI51" i="5"/>
  <c r="AI64" i="5" s="1"/>
  <c r="AI7" i="6" s="1"/>
  <c r="AJ51" i="5"/>
  <c r="AK51" i="5"/>
  <c r="AL51" i="5"/>
  <c r="AM51" i="5"/>
  <c r="AN51" i="5"/>
  <c r="AO51" i="5"/>
  <c r="AO64" i="5" s="1"/>
  <c r="AO7" i="6" s="1"/>
  <c r="AP51" i="5"/>
  <c r="AQ51" i="5"/>
  <c r="AR51" i="5"/>
  <c r="AS51" i="5"/>
  <c r="AT51" i="5"/>
  <c r="AU51" i="5"/>
  <c r="AU64" i="5" s="1"/>
  <c r="AU7" i="6" s="1"/>
  <c r="R50" i="5"/>
  <c r="O50" i="5"/>
  <c r="S50" i="5"/>
  <c r="T50" i="5"/>
  <c r="U50" i="5"/>
  <c r="V50" i="5"/>
  <c r="V64" i="5" s="1"/>
  <c r="V7" i="6" s="1"/>
  <c r="W50" i="5"/>
  <c r="X50" i="5"/>
  <c r="Y50" i="5"/>
  <c r="Z50" i="5"/>
  <c r="AA50" i="5"/>
  <c r="AB50" i="5"/>
  <c r="AB64" i="5" s="1"/>
  <c r="AB7" i="6" s="1"/>
  <c r="AC50" i="5"/>
  <c r="AD50" i="5"/>
  <c r="AE50" i="5"/>
  <c r="AF50" i="5"/>
  <c r="AG50" i="5"/>
  <c r="AH50" i="5"/>
  <c r="AH64" i="5" s="1"/>
  <c r="AH7" i="6" s="1"/>
  <c r="AI50" i="5"/>
  <c r="AJ50" i="5"/>
  <c r="AK50" i="5"/>
  <c r="AL50" i="5"/>
  <c r="AM50" i="5"/>
  <c r="AN50" i="5"/>
  <c r="AN64" i="5" s="1"/>
  <c r="AN7" i="6" s="1"/>
  <c r="AO50" i="5"/>
  <c r="AP50" i="5"/>
  <c r="AQ50" i="5"/>
  <c r="AR50" i="5"/>
  <c r="AS50" i="5"/>
  <c r="AT50" i="5"/>
  <c r="AT64" i="5" s="1"/>
  <c r="AT7" i="6" s="1"/>
  <c r="AU50" i="5"/>
  <c r="R49" i="5"/>
  <c r="O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R48" i="5"/>
  <c r="O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R47" i="5"/>
  <c r="O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R46" i="5"/>
  <c r="R64" i="5" s="1"/>
  <c r="R7" i="6" s="1"/>
  <c r="O46" i="5"/>
  <c r="S46" i="5"/>
  <c r="S64" i="5" s="1"/>
  <c r="S7" i="6" s="1"/>
  <c r="T46" i="5"/>
  <c r="T64" i="5" s="1"/>
  <c r="T7" i="6" s="1"/>
  <c r="U46" i="5"/>
  <c r="U64" i="5" s="1"/>
  <c r="U7" i="6" s="1"/>
  <c r="V46" i="5"/>
  <c r="W46" i="5"/>
  <c r="X46" i="5"/>
  <c r="X64" i="5" s="1"/>
  <c r="X7" i="6" s="1"/>
  <c r="Y46" i="5"/>
  <c r="Y64" i="5" s="1"/>
  <c r="Y7" i="6" s="1"/>
  <c r="Z46" i="5"/>
  <c r="Z64" i="5" s="1"/>
  <c r="Z7" i="6" s="1"/>
  <c r="AA46" i="5"/>
  <c r="AA64" i="5" s="1"/>
  <c r="AA7" i="6" s="1"/>
  <c r="AB46" i="5"/>
  <c r="AC46" i="5"/>
  <c r="AD46" i="5"/>
  <c r="AD64" i="5" s="1"/>
  <c r="AD7" i="6" s="1"/>
  <c r="AE46" i="5"/>
  <c r="AE64" i="5" s="1"/>
  <c r="AE7" i="6" s="1"/>
  <c r="AF46" i="5"/>
  <c r="AF64" i="5" s="1"/>
  <c r="AF7" i="6" s="1"/>
  <c r="AG46" i="5"/>
  <c r="AG64" i="5" s="1"/>
  <c r="AG7" i="6" s="1"/>
  <c r="AH46" i="5"/>
  <c r="AI46" i="5"/>
  <c r="AJ46" i="5"/>
  <c r="AJ64" i="5" s="1"/>
  <c r="AJ7" i="6" s="1"/>
  <c r="AK46" i="5"/>
  <c r="AK64" i="5" s="1"/>
  <c r="AK7" i="6" s="1"/>
  <c r="AL46" i="5"/>
  <c r="AL64" i="5" s="1"/>
  <c r="AL7" i="6" s="1"/>
  <c r="AM46" i="5"/>
  <c r="AM64" i="5" s="1"/>
  <c r="AM7" i="6" s="1"/>
  <c r="AN46" i="5"/>
  <c r="AO46" i="5"/>
  <c r="AP46" i="5"/>
  <c r="AP64" i="5" s="1"/>
  <c r="AP7" i="6" s="1"/>
  <c r="AQ46" i="5"/>
  <c r="AQ64" i="5" s="1"/>
  <c r="AQ7" i="6" s="1"/>
  <c r="AR46" i="5"/>
  <c r="AR64" i="5" s="1"/>
  <c r="AR7" i="6" s="1"/>
  <c r="AS46" i="5"/>
  <c r="AS64" i="5" s="1"/>
  <c r="AS7" i="6" s="1"/>
  <c r="AT46" i="5"/>
  <c r="AU46" i="5"/>
  <c r="F44" i="5"/>
  <c r="L44" i="5" s="1"/>
  <c r="H44" i="5"/>
  <c r="J44" i="5"/>
  <c r="AV44" i="5"/>
  <c r="AW44" i="5"/>
  <c r="AX44" i="5"/>
  <c r="R30" i="5"/>
  <c r="O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R29" i="5"/>
  <c r="O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R28" i="5"/>
  <c r="O28" i="5"/>
  <c r="S28" i="5"/>
  <c r="S44" i="5" s="1"/>
  <c r="S6" i="6" s="1"/>
  <c r="T28" i="5"/>
  <c r="U28" i="5"/>
  <c r="V28" i="5"/>
  <c r="W28" i="5"/>
  <c r="X28" i="5"/>
  <c r="Y28" i="5"/>
  <c r="Y44" i="5" s="1"/>
  <c r="Y6" i="6" s="1"/>
  <c r="Z28" i="5"/>
  <c r="AA28" i="5"/>
  <c r="AB28" i="5"/>
  <c r="AC28" i="5"/>
  <c r="AD28" i="5"/>
  <c r="AE28" i="5"/>
  <c r="AE44" i="5" s="1"/>
  <c r="AE6" i="6" s="1"/>
  <c r="AF28" i="5"/>
  <c r="AG28" i="5"/>
  <c r="AH28" i="5"/>
  <c r="AI28" i="5"/>
  <c r="AJ28" i="5"/>
  <c r="AK28" i="5"/>
  <c r="AK44" i="5" s="1"/>
  <c r="AK6" i="6" s="1"/>
  <c r="AL28" i="5"/>
  <c r="AM28" i="5"/>
  <c r="AN28" i="5"/>
  <c r="AO28" i="5"/>
  <c r="AP28" i="5"/>
  <c r="AQ28" i="5"/>
  <c r="AQ44" i="5" s="1"/>
  <c r="AQ6" i="6" s="1"/>
  <c r="AR28" i="5"/>
  <c r="AS28" i="5"/>
  <c r="AT28" i="5"/>
  <c r="AU28" i="5"/>
  <c r="R27" i="5"/>
  <c r="O27" i="5"/>
  <c r="S27" i="5"/>
  <c r="T27" i="5"/>
  <c r="U27" i="5"/>
  <c r="V27" i="5"/>
  <c r="W27" i="5"/>
  <c r="X27" i="5"/>
  <c r="X44" i="5" s="1"/>
  <c r="X6" i="6" s="1"/>
  <c r="Y27" i="5"/>
  <c r="Z27" i="5"/>
  <c r="AA27" i="5"/>
  <c r="AB27" i="5"/>
  <c r="AC27" i="5"/>
  <c r="AD27" i="5"/>
  <c r="AD44" i="5" s="1"/>
  <c r="AD6" i="6" s="1"/>
  <c r="AE27" i="5"/>
  <c r="AF27" i="5"/>
  <c r="AG27" i="5"/>
  <c r="AH27" i="5"/>
  <c r="AI27" i="5"/>
  <c r="AJ27" i="5"/>
  <c r="AJ44" i="5" s="1"/>
  <c r="AJ6" i="6" s="1"/>
  <c r="AK27" i="5"/>
  <c r="AL27" i="5"/>
  <c r="AM27" i="5"/>
  <c r="AN27" i="5"/>
  <c r="AO27" i="5"/>
  <c r="AP27" i="5"/>
  <c r="AP44" i="5" s="1"/>
  <c r="AP6" i="6" s="1"/>
  <c r="AQ27" i="5"/>
  <c r="AR27" i="5"/>
  <c r="AS27" i="5"/>
  <c r="AT27" i="5"/>
  <c r="AU27" i="5"/>
  <c r="R26" i="5"/>
  <c r="R44" i="5" s="1"/>
  <c r="R6" i="6" s="1"/>
  <c r="O26" i="5"/>
  <c r="S26" i="5"/>
  <c r="T26" i="5"/>
  <c r="T44" i="5" s="1"/>
  <c r="T6" i="6" s="1"/>
  <c r="U26" i="5"/>
  <c r="U44" i="5" s="1"/>
  <c r="U6" i="6" s="1"/>
  <c r="V26" i="5"/>
  <c r="V44" i="5" s="1"/>
  <c r="V6" i="6" s="1"/>
  <c r="W26" i="5"/>
  <c r="W44" i="5" s="1"/>
  <c r="W6" i="6" s="1"/>
  <c r="X26" i="5"/>
  <c r="Y26" i="5"/>
  <c r="Z26" i="5"/>
  <c r="Z44" i="5" s="1"/>
  <c r="Z6" i="6" s="1"/>
  <c r="AA26" i="5"/>
  <c r="AA44" i="5" s="1"/>
  <c r="AA6" i="6" s="1"/>
  <c r="AB26" i="5"/>
  <c r="AB44" i="5" s="1"/>
  <c r="AB6" i="6" s="1"/>
  <c r="AC26" i="5"/>
  <c r="AC44" i="5" s="1"/>
  <c r="AC6" i="6" s="1"/>
  <c r="AD26" i="5"/>
  <c r="AE26" i="5"/>
  <c r="AF26" i="5"/>
  <c r="AF44" i="5" s="1"/>
  <c r="AF6" i="6" s="1"/>
  <c r="AG26" i="5"/>
  <c r="AG44" i="5" s="1"/>
  <c r="AG6" i="6" s="1"/>
  <c r="AH26" i="5"/>
  <c r="AH44" i="5" s="1"/>
  <c r="AH6" i="6" s="1"/>
  <c r="AI26" i="5"/>
  <c r="AI44" i="5" s="1"/>
  <c r="AI6" i="6" s="1"/>
  <c r="AJ26" i="5"/>
  <c r="AK26" i="5"/>
  <c r="AL26" i="5"/>
  <c r="AL44" i="5" s="1"/>
  <c r="AL6" i="6" s="1"/>
  <c r="AM26" i="5"/>
  <c r="AM44" i="5" s="1"/>
  <c r="AM6" i="6" s="1"/>
  <c r="AN26" i="5"/>
  <c r="AN44" i="5" s="1"/>
  <c r="AN6" i="6" s="1"/>
  <c r="AO26" i="5"/>
  <c r="AO44" i="5" s="1"/>
  <c r="AO6" i="6" s="1"/>
  <c r="AP26" i="5"/>
  <c r="AQ26" i="5"/>
  <c r="AR26" i="5"/>
  <c r="AR44" i="5" s="1"/>
  <c r="AR6" i="6" s="1"/>
  <c r="AS26" i="5"/>
  <c r="AS44" i="5" s="1"/>
  <c r="AS6" i="6" s="1"/>
  <c r="AT26" i="5"/>
  <c r="AT44" i="5" s="1"/>
  <c r="AT6" i="6" s="1"/>
  <c r="AU26" i="5"/>
  <c r="AU44" i="5" s="1"/>
  <c r="AU6" i="6" s="1"/>
  <c r="F24" i="5"/>
  <c r="L24" i="5" s="1"/>
  <c r="H24" i="5"/>
  <c r="J24" i="5"/>
  <c r="AV24" i="5"/>
  <c r="AW24" i="5"/>
  <c r="AX24" i="5"/>
  <c r="R9" i="5"/>
  <c r="O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R8" i="5"/>
  <c r="O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R7" i="5"/>
  <c r="O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R6" i="5"/>
  <c r="R24" i="5" s="1"/>
  <c r="R5" i="6" s="1"/>
  <c r="O6" i="5"/>
  <c r="S6" i="5"/>
  <c r="S24" i="5" s="1"/>
  <c r="S5" i="6" s="1"/>
  <c r="T6" i="5"/>
  <c r="T24" i="5" s="1"/>
  <c r="T5" i="6" s="1"/>
  <c r="U6" i="5"/>
  <c r="U24" i="5" s="1"/>
  <c r="U5" i="6" s="1"/>
  <c r="V6" i="5"/>
  <c r="V24" i="5" s="1"/>
  <c r="V5" i="6" s="1"/>
  <c r="W6" i="5"/>
  <c r="W24" i="5" s="1"/>
  <c r="W5" i="6" s="1"/>
  <c r="X6" i="5"/>
  <c r="X24" i="5" s="1"/>
  <c r="X5" i="6" s="1"/>
  <c r="Y6" i="5"/>
  <c r="Y24" i="5" s="1"/>
  <c r="Y5" i="6" s="1"/>
  <c r="Z6" i="5"/>
  <c r="Z24" i="5" s="1"/>
  <c r="Z5" i="6" s="1"/>
  <c r="AA6" i="5"/>
  <c r="AA24" i="5" s="1"/>
  <c r="AA5" i="6" s="1"/>
  <c r="AB6" i="5"/>
  <c r="AB24" i="5" s="1"/>
  <c r="AB5" i="6" s="1"/>
  <c r="AC6" i="5"/>
  <c r="AC24" i="5" s="1"/>
  <c r="AC5" i="6" s="1"/>
  <c r="AD6" i="5"/>
  <c r="AD24" i="5" s="1"/>
  <c r="AD5" i="6" s="1"/>
  <c r="AE6" i="5"/>
  <c r="AE24" i="5" s="1"/>
  <c r="AE5" i="6" s="1"/>
  <c r="AF6" i="5"/>
  <c r="AF24" i="5" s="1"/>
  <c r="AF5" i="6" s="1"/>
  <c r="AG6" i="5"/>
  <c r="AG24" i="5" s="1"/>
  <c r="AG5" i="6" s="1"/>
  <c r="AH6" i="5"/>
  <c r="AH24" i="5" s="1"/>
  <c r="AH5" i="6" s="1"/>
  <c r="AI6" i="5"/>
  <c r="AI24" i="5" s="1"/>
  <c r="AI5" i="6" s="1"/>
  <c r="AJ6" i="5"/>
  <c r="AJ24" i="5" s="1"/>
  <c r="AJ5" i="6" s="1"/>
  <c r="AK6" i="5"/>
  <c r="AK24" i="5" s="1"/>
  <c r="AK5" i="6" s="1"/>
  <c r="AL6" i="5"/>
  <c r="AL24" i="5" s="1"/>
  <c r="AL5" i="6" s="1"/>
  <c r="AM6" i="5"/>
  <c r="AM24" i="5" s="1"/>
  <c r="AM5" i="6" s="1"/>
  <c r="AN6" i="5"/>
  <c r="AN24" i="5" s="1"/>
  <c r="AN5" i="6" s="1"/>
  <c r="AO6" i="5"/>
  <c r="AO24" i="5" s="1"/>
  <c r="AO5" i="6" s="1"/>
  <c r="AP6" i="5"/>
  <c r="AP24" i="5" s="1"/>
  <c r="AP5" i="6" s="1"/>
  <c r="AQ6" i="5"/>
  <c r="AQ24" i="5" s="1"/>
  <c r="AQ5" i="6" s="1"/>
  <c r="AR6" i="5"/>
  <c r="AR24" i="5" s="1"/>
  <c r="AR5" i="6" s="1"/>
  <c r="AS6" i="5"/>
  <c r="AS24" i="5" s="1"/>
  <c r="AS5" i="6" s="1"/>
  <c r="AT6" i="5"/>
  <c r="AT24" i="5" s="1"/>
  <c r="AT5" i="6" s="1"/>
  <c r="AU6" i="5"/>
  <c r="AU24" i="5" s="1"/>
  <c r="AU5" i="6" s="1"/>
  <c r="L124" i="5" l="1"/>
  <c r="E9" i="7"/>
  <c r="E15" i="7" s="1"/>
  <c r="Y24" i="6"/>
  <c r="AP24" i="6"/>
  <c r="AR24" i="6"/>
  <c r="AL24" i="6"/>
  <c r="AF24" i="6"/>
  <c r="Z24" i="6"/>
  <c r="T24" i="6"/>
  <c r="E7" i="7" s="1"/>
  <c r="I7" i="7" s="1"/>
  <c r="AK24" i="6"/>
  <c r="AE24" i="6"/>
  <c r="AD24" i="6"/>
  <c r="AU24" i="6"/>
  <c r="AO24" i="6"/>
  <c r="AI24" i="6"/>
  <c r="AC24" i="6"/>
  <c r="W24" i="6"/>
  <c r="AQ24" i="6"/>
  <c r="AJ24" i="6"/>
  <c r="AT24" i="6"/>
  <c r="AN24" i="6"/>
  <c r="AH24" i="6"/>
  <c r="AB24" i="6"/>
  <c r="V24" i="6"/>
  <c r="S24" i="6"/>
  <c r="AS24" i="6"/>
  <c r="AM24" i="6"/>
  <c r="AG24" i="6"/>
  <c r="AA24" i="6"/>
  <c r="U24" i="6"/>
  <c r="E10" i="7"/>
  <c r="I10" i="7" s="1"/>
  <c r="E6" i="7"/>
  <c r="E11" i="7"/>
  <c r="E18" i="7"/>
  <c r="I18" i="7" s="1"/>
  <c r="X111" i="5"/>
  <c r="X110" i="5"/>
  <c r="X109" i="5"/>
  <c r="X107" i="5"/>
  <c r="X106" i="5"/>
  <c r="X124" i="5" s="1"/>
  <c r="X10" i="6" s="1"/>
  <c r="X24" i="6" s="1"/>
  <c r="E28" i="7" s="1"/>
  <c r="I28" i="7" s="1"/>
  <c r="R94" i="5"/>
  <c r="R104" i="5" s="1"/>
  <c r="R9" i="6" s="1"/>
  <c r="R24" i="6" s="1"/>
  <c r="I9" i="7" l="1"/>
  <c r="E16" i="7"/>
  <c r="I16" i="7" s="1"/>
  <c r="I15" i="7"/>
  <c r="E17" i="7"/>
  <c r="I17" i="7" s="1"/>
  <c r="I11" i="7"/>
  <c r="E14" i="7"/>
  <c r="I14" i="7" s="1"/>
  <c r="E13" i="7"/>
  <c r="I6" i="7"/>
  <c r="E8" i="7"/>
  <c r="I13" i="7" l="1"/>
  <c r="I8" i="7"/>
  <c r="E21" i="7"/>
  <c r="I21" i="7" s="1"/>
  <c r="E23" i="7"/>
  <c r="I23" i="7" s="1"/>
  <c r="E20" i="7"/>
  <c r="I20" i="7" s="1"/>
  <c r="E22" i="7"/>
  <c r="I22" i="7" s="1"/>
  <c r="E19" i="7"/>
  <c r="I19" i="7" s="1"/>
  <c r="E24" i="7" l="1"/>
  <c r="I24" i="7" l="1"/>
  <c r="E25" i="7"/>
  <c r="I25" i="7" s="1"/>
  <c r="E26" i="7"/>
  <c r="I26" i="7" s="1"/>
  <c r="I27" i="7" l="1"/>
  <c r="I29" i="7" s="1"/>
  <c r="I30" i="7" l="1"/>
  <c r="I31" i="7" s="1"/>
  <c r="E31" i="7" s="1"/>
  <c r="E30" i="7" s="1"/>
  <c r="E29" i="7" s="1"/>
  <c r="E27" i="7" s="1"/>
</calcChain>
</file>

<file path=xl/sharedStrings.xml><?xml version="1.0" encoding="utf-8"?>
<sst xmlns="http://schemas.openxmlformats.org/spreadsheetml/2006/main" count="439" uniqueCount="230">
  <si>
    <t>공사명 : 동두천소방서 공용화장실 리모델링</t>
  </si>
  <si>
    <t>단위</t>
  </si>
  <si>
    <t>개</t>
  </si>
  <si>
    <t>대변기</t>
  </si>
  <si>
    <t>대변기, 서양식 사이펀 변기, C910CR3 C-557A 국내산, 대소구분형</t>
  </si>
  <si>
    <t>조</t>
  </si>
  <si>
    <t>M</t>
  </si>
  <si>
    <t>세면기, 평면붙임, L620 L-206D 국내산</t>
  </si>
  <si>
    <t>(수전,폽업,트랩)제외</t>
  </si>
  <si>
    <t>소변기</t>
  </si>
  <si>
    <t>소변기, 트랩탈착식 스톨소변기, U312R1 U-7350 센서내장형, 국내산</t>
  </si>
  <si>
    <t>수채</t>
  </si>
  <si>
    <t>수채, 받이달린청소용, 1구멍</t>
  </si>
  <si>
    <t>L</t>
  </si>
  <si>
    <t>포세린타일</t>
  </si>
  <si>
    <t>300×300, 미끄럼방지</t>
  </si>
  <si>
    <t>M2</t>
  </si>
  <si>
    <t>300×600</t>
  </si>
  <si>
    <t>건설폐기물수집운반비(상차비)</t>
  </si>
  <si>
    <t>24톤 덤프트럭, 건설폐재류</t>
  </si>
  <si>
    <t>TON</t>
  </si>
  <si>
    <t>한국건설폐기물수집운반</t>
  </si>
  <si>
    <t>24톤 암롤트럭, 혼합건설폐재류</t>
  </si>
  <si>
    <t>건설폐기물수집운반비(운반비)</t>
  </si>
  <si>
    <t>24톤 덤프트럭, 건설폐재류, 30km</t>
  </si>
  <si>
    <t>24톤 암롤트럭, 혼합건설폐기물, 30km</t>
  </si>
  <si>
    <t>폐자재처리수수료</t>
  </si>
  <si>
    <t>건축폐자재</t>
  </si>
  <si>
    <t>톤</t>
  </si>
  <si>
    <t>부가세별도</t>
  </si>
  <si>
    <t>혼합폐기물</t>
  </si>
  <si>
    <t>수  량</t>
  </si>
  <si>
    <t>재  료  비</t>
  </si>
  <si>
    <t>노  무  비</t>
  </si>
  <si>
    <t>경      비</t>
  </si>
  <si>
    <t>합      계</t>
  </si>
  <si>
    <t>단  가</t>
  </si>
  <si>
    <t>금   액</t>
  </si>
  <si>
    <t>손료요율</t>
  </si>
  <si>
    <t>손료구분</t>
  </si>
  <si>
    <t>적용구분</t>
  </si>
  <si>
    <t>합계구분</t>
  </si>
  <si>
    <t>품목구분</t>
  </si>
  <si>
    <t>조달코드</t>
  </si>
  <si>
    <t>기계경비</t>
  </si>
  <si>
    <t>[합계]</t>
  </si>
  <si>
    <t>식</t>
  </si>
  <si>
    <t>코너비드 설치</t>
  </si>
  <si>
    <t>세면대</t>
  </si>
  <si>
    <t>대변기 설치</t>
  </si>
  <si>
    <t>전자감응기 일체형 소변기, 벽걸이형</t>
  </si>
  <si>
    <t>개당</t>
  </si>
  <si>
    <t>수량</t>
  </si>
  <si>
    <t>금    액</t>
  </si>
  <si>
    <t>일위  1호</t>
  </si>
  <si>
    <t>3개월,1단(2m)</t>
  </si>
  <si>
    <t>1대</t>
  </si>
  <si>
    <t>일위  2호</t>
  </si>
  <si>
    <t>건축물보양</t>
  </si>
  <si>
    <t>비닐</t>
  </si>
  <si>
    <t>일위  3호</t>
  </si>
  <si>
    <t>타일바닥,톱밥</t>
  </si>
  <si>
    <t>일위  4호</t>
  </si>
  <si>
    <t>건축물 현장정리 및 준공청소</t>
  </si>
  <si>
    <t>리모델링</t>
  </si>
  <si>
    <t>일위  5호</t>
  </si>
  <si>
    <t>포세린 타일 압착붙이기(바탕 50mm+압 5mm)</t>
  </si>
  <si>
    <t>바닥,지정타일, 줄눈포함, 시멘트모래별도</t>
  </si>
  <si>
    <t>일위  6호</t>
  </si>
  <si>
    <t>포세린 타일 압착붙이기(바탕 15mm+압 5mm)</t>
  </si>
  <si>
    <t>벽체,지정타일,줄눈포함, 시멘트모래별도</t>
  </si>
  <si>
    <t>일위  7호</t>
  </si>
  <si>
    <t>스텐 사각비드, 12×12</t>
  </si>
  <si>
    <t>일위  8호</t>
  </si>
  <si>
    <t>마블,L:950</t>
  </si>
  <si>
    <t>일위  9호</t>
  </si>
  <si>
    <t>마블,L:1100</t>
  </si>
  <si>
    <t>일위 10호</t>
  </si>
  <si>
    <t>마블,L:1300</t>
  </si>
  <si>
    <t>일위 11호</t>
  </si>
  <si>
    <t>마블,L:1400</t>
  </si>
  <si>
    <t>일위 12호</t>
  </si>
  <si>
    <t>방습거울설치</t>
  </si>
  <si>
    <t>틀포함, 5T 900×1000</t>
  </si>
  <si>
    <t>EA</t>
  </si>
  <si>
    <t>일위 13호</t>
  </si>
  <si>
    <t>틀포함, 5T 1100×1000</t>
  </si>
  <si>
    <t>일위 14호</t>
  </si>
  <si>
    <t>틀포함, 5T 1200×1000</t>
  </si>
  <si>
    <t>일위 15호</t>
  </si>
  <si>
    <t>틀포함, 5T 1300×1000</t>
  </si>
  <si>
    <t>일위 16호</t>
  </si>
  <si>
    <t>소변기 설치</t>
  </si>
  <si>
    <t>전자감응기 노출형, 거치형</t>
  </si>
  <si>
    <t>일위 17호</t>
  </si>
  <si>
    <t>양식 대변기(F.V용)</t>
  </si>
  <si>
    <t>일위 18호</t>
  </si>
  <si>
    <t>청소용 수채 설치</t>
  </si>
  <si>
    <t>청소용 수채</t>
  </si>
  <si>
    <t>일위 19호</t>
  </si>
  <si>
    <t>세면기 설치</t>
  </si>
  <si>
    <t>카운터형, 분리형 세면기</t>
  </si>
  <si>
    <t>일위 20호</t>
  </si>
  <si>
    <t>바닥철거</t>
  </si>
  <si>
    <t>타일해체, 몰탈포함</t>
  </si>
  <si>
    <t>일위 21호</t>
  </si>
  <si>
    <t>벽체철거</t>
  </si>
  <si>
    <t>일위 22호</t>
  </si>
  <si>
    <t>위생기구철거(배관재사용)</t>
  </si>
  <si>
    <t>양식 대변기(로탱크용)</t>
  </si>
  <si>
    <t>일위 23호</t>
  </si>
  <si>
    <t>일위 24호</t>
  </si>
  <si>
    <t>청소용수채</t>
  </si>
  <si>
    <t>일위 25호</t>
  </si>
  <si>
    <t>세면대 철거</t>
  </si>
  <si>
    <t>설치품의 50%</t>
  </si>
  <si>
    <t>일위 26호</t>
  </si>
  <si>
    <t>핸드타월 철거</t>
  </si>
  <si>
    <t/>
  </si>
  <si>
    <t>일위 27호</t>
  </si>
  <si>
    <t>핸드드라이기 철거</t>
  </si>
  <si>
    <t>일위 28호</t>
  </si>
  <si>
    <t>폐기물소운반</t>
  </si>
  <si>
    <t>인력,상차비포함</t>
  </si>
  <si>
    <t>내       역       서</t>
  </si>
  <si>
    <t>품      명</t>
  </si>
  <si>
    <t>규      격</t>
  </si>
  <si>
    <t>비고</t>
  </si>
  <si>
    <t>운반비</t>
  </si>
  <si>
    <t>작업부산물</t>
  </si>
  <si>
    <t>관급</t>
  </si>
  <si>
    <t>외주비</t>
  </si>
  <si>
    <t>장비비</t>
  </si>
  <si>
    <t>폐기물처리비</t>
  </si>
  <si>
    <t>가설비</t>
  </si>
  <si>
    <t>잡비제외분</t>
  </si>
  <si>
    <t>사급자재대</t>
  </si>
  <si>
    <t>관급자재대</t>
  </si>
  <si>
    <t>사용자항목1</t>
  </si>
  <si>
    <t>사용자항목2</t>
  </si>
  <si>
    <t>안전관리비</t>
  </si>
  <si>
    <t>품질관리비</t>
  </si>
  <si>
    <t>사용자항목5</t>
  </si>
  <si>
    <t>사용자항목6</t>
  </si>
  <si>
    <t>사용자항목7</t>
  </si>
  <si>
    <t>관급자 관급 자재대</t>
  </si>
  <si>
    <t>사용자항목9</t>
  </si>
  <si>
    <t>사용자항목10</t>
  </si>
  <si>
    <t>사용자항목11</t>
  </si>
  <si>
    <t>사용자항목12</t>
  </si>
  <si>
    <t>사용자항목13</t>
  </si>
  <si>
    <t>사용자항목14</t>
  </si>
  <si>
    <t>사용자항목15</t>
  </si>
  <si>
    <t>사용자항목16</t>
  </si>
  <si>
    <t>사용자항목17</t>
  </si>
  <si>
    <t>사용자항목18</t>
  </si>
  <si>
    <t>사용자항목19</t>
  </si>
  <si>
    <t>간접재료비</t>
  </si>
  <si>
    <t>1. 가설공사</t>
  </si>
  <si>
    <t>강관 조립말비계(이동식)설치 및 해체</t>
  </si>
  <si>
    <t>2. 타일공사</t>
  </si>
  <si>
    <t>3. 기타공사</t>
  </si>
  <si>
    <t>마블카운터</t>
  </si>
  <si>
    <t>4. 설비공사</t>
  </si>
  <si>
    <t>5. 철거공사</t>
  </si>
  <si>
    <t>6. 폐기물처리비</t>
  </si>
  <si>
    <t>집      계      표</t>
  </si>
  <si>
    <t>공 사 원 가 계 산 서</t>
  </si>
  <si>
    <t>구    성   비</t>
  </si>
  <si>
    <t>금      액</t>
  </si>
  <si>
    <t>비    고</t>
  </si>
  <si>
    <t>직   접   재  료  비</t>
  </si>
  <si>
    <t>A1</t>
  </si>
  <si>
    <t>간   접   재  료  비</t>
  </si>
  <si>
    <t>A2</t>
  </si>
  <si>
    <t>작업설.부산물 등(△)</t>
  </si>
  <si>
    <t>A3</t>
  </si>
  <si>
    <t>소                계</t>
  </si>
  <si>
    <t>A</t>
  </si>
  <si>
    <t>직   접   노  무  비</t>
  </si>
  <si>
    <t>B1</t>
  </si>
  <si>
    <t>간   접   노  무  비</t>
  </si>
  <si>
    <t>B2</t>
  </si>
  <si>
    <t>B</t>
  </si>
  <si>
    <t>기    계    경    비</t>
  </si>
  <si>
    <t>C4</t>
  </si>
  <si>
    <t>산  재  보   험   료</t>
  </si>
  <si>
    <t>C10</t>
  </si>
  <si>
    <t>고  용  보   험   료</t>
  </si>
  <si>
    <t>C11</t>
  </si>
  <si>
    <t>건  강  보   험   료</t>
  </si>
  <si>
    <t>1개월 미만공사</t>
  </si>
  <si>
    <t>C12</t>
  </si>
  <si>
    <t>연  금  보   험   료</t>
  </si>
  <si>
    <t>C13</t>
  </si>
  <si>
    <t>노인 장기 요양보험료</t>
  </si>
  <si>
    <t>C14</t>
  </si>
  <si>
    <t>퇴 직 공 제 부 금 비</t>
  </si>
  <si>
    <t>C15</t>
  </si>
  <si>
    <t>산업 안전 보건관리비</t>
  </si>
  <si>
    <t>C16</t>
  </si>
  <si>
    <t>기    타    경    비</t>
  </si>
  <si>
    <t>C20</t>
  </si>
  <si>
    <t>환  경  보   전   비</t>
  </si>
  <si>
    <t>기타공사</t>
  </si>
  <si>
    <t>C25</t>
  </si>
  <si>
    <t>건설하도급보증수수료</t>
  </si>
  <si>
    <t>C30</t>
  </si>
  <si>
    <t>건설기계대여보증수수료</t>
  </si>
  <si>
    <t>종합건설업/건축공사</t>
  </si>
  <si>
    <t>C32</t>
  </si>
  <si>
    <t>C</t>
  </si>
  <si>
    <t xml:space="preserve">         계</t>
  </si>
  <si>
    <t>X</t>
  </si>
  <si>
    <t>일  반   관   리  비</t>
  </si>
  <si>
    <t>D</t>
  </si>
  <si>
    <t>이                윤</t>
  </si>
  <si>
    <t>E</t>
  </si>
  <si>
    <t>폐  기  물  처 리 비</t>
  </si>
  <si>
    <t>총       원       가</t>
  </si>
  <si>
    <t>F</t>
  </si>
  <si>
    <t>부   가   가  치  세</t>
  </si>
  <si>
    <t>H</t>
  </si>
  <si>
    <t>도    급    금    액</t>
  </si>
  <si>
    <t>Y</t>
  </si>
  <si>
    <t>재료비</t>
  </si>
  <si>
    <t>노무비</t>
  </si>
  <si>
    <t>경  비</t>
  </si>
  <si>
    <t>순  공  사  원  가</t>
  </si>
  <si>
    <t xml:space="preserve">                        구  분
  비   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</si>
</sst>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8"/>
      <color rgb="FF000000"/>
      <name val="굴림체"/>
      <family val="3"/>
      <charset val="129"/>
    </font>
    <font>
      <b/>
      <u/>
      <sz val="9"/>
      <color rgb="FF0000FF"/>
      <name val="굴림체"/>
      <family val="3"/>
      <charset val="129"/>
    </font>
    <font>
      <b/>
      <u/>
      <sz val="9"/>
      <color rgb="FF0000FF"/>
      <name val="맑은 고딕"/>
      <family val="2"/>
      <charset val="129"/>
      <scheme val="minor"/>
    </font>
    <font>
      <sz val="8"/>
      <color rgb="FF000080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b/>
      <sz val="8"/>
      <color rgb="FF800000"/>
      <name val="굴림체"/>
      <family val="3"/>
      <charset val="129"/>
    </font>
    <font>
      <b/>
      <sz val="8"/>
      <color theme="1"/>
      <name val="굴림체"/>
      <family val="3"/>
      <charset val="129"/>
    </font>
    <font>
      <sz val="9"/>
      <color rgb="FF00008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4F4FD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shrinkToFit="1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0" xfId="0" quotePrefix="1">
      <alignment vertical="center"/>
    </xf>
    <xf numFmtId="0" fontId="7" fillId="2" borderId="1" xfId="0" quotePrefix="1" applyFont="1" applyFill="1" applyBorder="1" applyAlignment="1">
      <alignment horizontal="distributed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right" vertical="center" shrinkToFit="1"/>
    </xf>
    <xf numFmtId="0" fontId="9" fillId="5" borderId="1" xfId="0" applyFont="1" applyFill="1" applyBorder="1" applyAlignment="1">
      <alignment horizontal="right" vertical="center" shrinkToFit="1"/>
    </xf>
    <xf numFmtId="0" fontId="9" fillId="5" borderId="1" xfId="0" quotePrefix="1" applyFont="1" applyFill="1" applyBorder="1" applyAlignment="1">
      <alignment horizontal="left" vertical="center" shrinkToFit="1"/>
    </xf>
    <xf numFmtId="0" fontId="9" fillId="5" borderId="1" xfId="0" quotePrefix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12" fillId="0" borderId="11" xfId="0" quotePrefix="1" applyFont="1" applyBorder="1" applyAlignment="1">
      <alignment horizontal="center" vertical="center" shrinkToFit="1"/>
    </xf>
    <xf numFmtId="0" fontId="12" fillId="0" borderId="11" xfId="0" quotePrefix="1" applyFont="1" applyBorder="1" applyAlignment="1">
      <alignment horizontal="left" vertical="center" shrinkToFit="1"/>
    </xf>
    <xf numFmtId="0" fontId="12" fillId="0" borderId="11" xfId="0" applyFont="1" applyBorder="1" applyAlignment="1">
      <alignment horizontal="right" vertical="center" shrinkToFit="1"/>
    </xf>
    <xf numFmtId="0" fontId="12" fillId="0" borderId="12" xfId="0" quotePrefix="1" applyFont="1" applyBorder="1" applyAlignment="1">
      <alignment horizontal="center" vertical="center" shrinkToFit="1"/>
    </xf>
    <xf numFmtId="0" fontId="12" fillId="0" borderId="12" xfId="0" quotePrefix="1" applyFont="1" applyBorder="1" applyAlignment="1">
      <alignment horizontal="left" vertical="center" shrinkToFit="1"/>
    </xf>
    <xf numFmtId="0" fontId="12" fillId="0" borderId="12" xfId="0" applyFont="1" applyBorder="1" applyAlignment="1">
      <alignment horizontal="right" vertical="center" shrinkToFit="1"/>
    </xf>
    <xf numFmtId="0" fontId="12" fillId="0" borderId="13" xfId="0" quotePrefix="1" applyFont="1" applyBorder="1" applyAlignment="1">
      <alignment horizontal="center" vertical="center" shrinkToFit="1"/>
    </xf>
    <xf numFmtId="0" fontId="12" fillId="0" borderId="13" xfId="0" quotePrefix="1" applyFont="1" applyBorder="1" applyAlignment="1">
      <alignment horizontal="left" vertical="center" shrinkToFit="1"/>
    </xf>
    <xf numFmtId="0" fontId="12" fillId="0" borderId="13" xfId="0" applyFont="1" applyBorder="1" applyAlignment="1">
      <alignment horizontal="right" vertical="center" shrinkToFit="1"/>
    </xf>
    <xf numFmtId="0" fontId="13" fillId="2" borderId="1" xfId="0" quotePrefix="1" applyFont="1" applyFill="1" applyBorder="1" applyAlignment="1">
      <alignment horizontal="center" vertical="center" shrinkToFit="1"/>
    </xf>
    <xf numFmtId="0" fontId="13" fillId="2" borderId="1" xfId="0" quotePrefix="1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righ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right" vertical="center" shrinkToFit="1"/>
    </xf>
    <xf numFmtId="0" fontId="12" fillId="0" borderId="1" xfId="0" quotePrefix="1" applyFont="1" applyBorder="1" applyAlignment="1">
      <alignment horizontal="left" vertical="center" shrinkToFit="1"/>
    </xf>
    <xf numFmtId="0" fontId="11" fillId="0" borderId="1" xfId="0" quotePrefix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quotePrefix="1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3" fillId="2" borderId="1" xfId="0" quotePrefix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3" xfId="0" quotePrefix="1" applyFont="1" applyFill="1" applyBorder="1" applyAlignment="1">
      <alignment horizontal="left" vertical="center" shrinkToFit="1"/>
    </xf>
    <xf numFmtId="0" fontId="8" fillId="4" borderId="4" xfId="0" quotePrefix="1" applyFont="1" applyFill="1" applyBorder="1" applyAlignment="1">
      <alignment horizontal="left" vertical="center" shrinkToFit="1"/>
    </xf>
    <xf numFmtId="0" fontId="8" fillId="4" borderId="5" xfId="0" quotePrefix="1" applyFont="1" applyFill="1" applyBorder="1" applyAlignment="1">
      <alignment horizontal="left" vertical="center" shrinkToFit="1"/>
    </xf>
  </cellXfs>
  <cellStyles count="1">
    <cellStyle name="표준" xfId="0" builtinId="0"/>
  </cellStyles>
  <dxfs count="6">
    <dxf>
      <numFmt numFmtId="176" formatCode="#,###"/>
    </dxf>
    <dxf>
      <numFmt numFmtId="177" formatCode="#,##0.0#####"/>
    </dxf>
    <dxf>
      <numFmt numFmtId="176" formatCode="#,###"/>
    </dxf>
    <dxf>
      <numFmt numFmtId="177" formatCode="#,##0.0#####"/>
    </dxf>
    <dxf>
      <numFmt numFmtId="176" formatCode="#,###"/>
    </dxf>
    <dxf>
      <numFmt numFmtId="177" formatCode="#,##0.0##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9D86"/>
  </sheetPr>
  <dimension ref="A1:I31"/>
  <sheetViews>
    <sheetView tabSelected="1" view="pageBreakPreview" zoomScale="115" zoomScaleNormal="100" zoomScaleSheetLayoutView="115" workbookViewId="0">
      <pane xSplit="3" ySplit="4" topLeftCell="D5" activePane="bottomRight" state="frozen"/>
      <selection sqref="A1:F1"/>
      <selection pane="topRight" sqref="A1:F1"/>
      <selection pane="bottomLeft" sqref="A1:F1"/>
      <selection pane="bottomRight" activeCell="D16" sqref="D16"/>
    </sheetView>
  </sheetViews>
  <sheetFormatPr defaultRowHeight="16.5" x14ac:dyDescent="0.3"/>
  <cols>
    <col min="1" max="2" width="3.625" customWidth="1"/>
    <col min="3" max="3" width="18" style="2" customWidth="1"/>
    <col min="4" max="4" width="45.125" style="1" customWidth="1"/>
    <col min="5" max="5" width="27.625" style="3" customWidth="1"/>
    <col min="6" max="6" width="19.625" style="1" customWidth="1"/>
    <col min="7" max="11" width="0" hidden="1" customWidth="1"/>
  </cols>
  <sheetData>
    <row r="1" spans="1:9" ht="30" customHeight="1" x14ac:dyDescent="0.3">
      <c r="A1" s="45" t="s">
        <v>167</v>
      </c>
      <c r="B1" s="45"/>
      <c r="C1" s="45"/>
      <c r="D1" s="45"/>
      <c r="E1" s="45"/>
      <c r="F1" s="45"/>
    </row>
    <row r="2" spans="1:9" ht="16.149999999999999" customHeight="1" x14ac:dyDescent="0.3">
      <c r="A2" s="46" t="s">
        <v>0</v>
      </c>
      <c r="B2" s="47"/>
      <c r="C2" s="47"/>
      <c r="D2" s="47"/>
      <c r="E2" s="47"/>
      <c r="F2" s="47"/>
    </row>
    <row r="3" spans="1:9" ht="12" customHeight="1" x14ac:dyDescent="0.3">
      <c r="A3" s="48" t="s">
        <v>229</v>
      </c>
      <c r="B3" s="49"/>
      <c r="C3" s="50"/>
      <c r="D3" s="54" t="s">
        <v>168</v>
      </c>
      <c r="E3" s="54" t="s">
        <v>169</v>
      </c>
      <c r="F3" s="54" t="s">
        <v>170</v>
      </c>
    </row>
    <row r="4" spans="1:9" ht="12" customHeight="1" x14ac:dyDescent="0.3">
      <c r="A4" s="51"/>
      <c r="B4" s="52"/>
      <c r="C4" s="53"/>
      <c r="D4" s="54"/>
      <c r="E4" s="54"/>
      <c r="F4" s="54"/>
    </row>
    <row r="5" spans="1:9" ht="16.149999999999999" customHeight="1" x14ac:dyDescent="0.3">
      <c r="A5" s="38" t="s">
        <v>228</v>
      </c>
      <c r="B5" s="38" t="s">
        <v>225</v>
      </c>
      <c r="C5" s="19" t="s">
        <v>171</v>
      </c>
      <c r="D5" s="20" t="s">
        <v>118</v>
      </c>
      <c r="E5" s="21">
        <f>ROUNDDOWN(집계표!F24-집계표!AV24, 0)</f>
        <v>0</v>
      </c>
      <c r="F5" s="20" t="s">
        <v>118</v>
      </c>
      <c r="G5" s="10" t="s">
        <v>172</v>
      </c>
      <c r="H5">
        <v>0</v>
      </c>
      <c r="I5">
        <f t="shared" ref="I5:I26" si="0">E5</f>
        <v>0</v>
      </c>
    </row>
    <row r="6" spans="1:9" ht="16.149999999999999" customHeight="1" x14ac:dyDescent="0.3">
      <c r="A6" s="39"/>
      <c r="B6" s="39"/>
      <c r="C6" s="22" t="s">
        <v>173</v>
      </c>
      <c r="D6" s="23" t="s">
        <v>118</v>
      </c>
      <c r="E6" s="24">
        <f>ROUNDDOWN(E5*H6, 0)</f>
        <v>0</v>
      </c>
      <c r="F6" s="23" t="s">
        <v>118</v>
      </c>
      <c r="G6" s="10" t="s">
        <v>174</v>
      </c>
      <c r="H6">
        <v>0</v>
      </c>
      <c r="I6">
        <f t="shared" si="0"/>
        <v>0</v>
      </c>
    </row>
    <row r="7" spans="1:9" ht="16.149999999999999" customHeight="1" x14ac:dyDescent="0.3">
      <c r="A7" s="40"/>
      <c r="B7" s="40"/>
      <c r="C7" s="25" t="s">
        <v>175</v>
      </c>
      <c r="D7" s="26" t="s">
        <v>118</v>
      </c>
      <c r="E7" s="27">
        <f>집계표!T24</f>
        <v>0</v>
      </c>
      <c r="F7" s="26" t="s">
        <v>118</v>
      </c>
      <c r="G7" s="10" t="s">
        <v>176</v>
      </c>
      <c r="H7">
        <v>0</v>
      </c>
      <c r="I7">
        <f t="shared" si="0"/>
        <v>0</v>
      </c>
    </row>
    <row r="8" spans="1:9" ht="16.149999999999999" customHeight="1" x14ac:dyDescent="0.3">
      <c r="A8" s="41"/>
      <c r="B8" s="41"/>
      <c r="C8" s="28" t="s">
        <v>177</v>
      </c>
      <c r="D8" s="29" t="s">
        <v>118</v>
      </c>
      <c r="E8" s="30">
        <f>SUM(E5:E6)-ABS(E7)</f>
        <v>0</v>
      </c>
      <c r="F8" s="29" t="s">
        <v>118</v>
      </c>
      <c r="G8" s="10" t="s">
        <v>178</v>
      </c>
      <c r="H8">
        <v>0</v>
      </c>
      <c r="I8">
        <f t="shared" si="0"/>
        <v>0</v>
      </c>
    </row>
    <row r="9" spans="1:9" ht="16.149999999999999" customHeight="1" x14ac:dyDescent="0.3">
      <c r="A9" s="42"/>
      <c r="B9" s="38" t="s">
        <v>226</v>
      </c>
      <c r="C9" s="19" t="s">
        <v>179</v>
      </c>
      <c r="D9" s="20" t="s">
        <v>118</v>
      </c>
      <c r="E9" s="21">
        <f>ROUNDDOWN(집계표!H24, 0)</f>
        <v>0</v>
      </c>
      <c r="F9" s="20" t="s">
        <v>118</v>
      </c>
      <c r="G9" s="10" t="s">
        <v>180</v>
      </c>
      <c r="H9">
        <v>0</v>
      </c>
      <c r="I9">
        <f t="shared" si="0"/>
        <v>0</v>
      </c>
    </row>
    <row r="10" spans="1:9" ht="16.149999999999999" customHeight="1" x14ac:dyDescent="0.3">
      <c r="A10" s="40"/>
      <c r="B10" s="40"/>
      <c r="C10" s="25" t="s">
        <v>181</v>
      </c>
      <c r="D10" s="31" t="str">
        <f>"직.노*"&amp;H10*100&amp;"%"</f>
        <v>직.노*12.6%</v>
      </c>
      <c r="E10" s="27">
        <f>ROUNDDOWN(E9*H10, 0)</f>
        <v>0</v>
      </c>
      <c r="F10" s="26" t="s">
        <v>118</v>
      </c>
      <c r="G10" s="10" t="s">
        <v>182</v>
      </c>
      <c r="H10">
        <v>0.126</v>
      </c>
      <c r="I10">
        <f t="shared" si="0"/>
        <v>0</v>
      </c>
    </row>
    <row r="11" spans="1:9" ht="16.149999999999999" customHeight="1" x14ac:dyDescent="0.3">
      <c r="A11" s="41"/>
      <c r="B11" s="41"/>
      <c r="C11" s="28" t="s">
        <v>177</v>
      </c>
      <c r="D11" s="29" t="s">
        <v>118</v>
      </c>
      <c r="E11" s="30">
        <f>SUM(E9:E10)</f>
        <v>0</v>
      </c>
      <c r="F11" s="29" t="s">
        <v>118</v>
      </c>
      <c r="G11" s="10" t="s">
        <v>183</v>
      </c>
      <c r="H11">
        <v>0</v>
      </c>
      <c r="I11">
        <f t="shared" si="0"/>
        <v>0</v>
      </c>
    </row>
    <row r="12" spans="1:9" ht="16.149999999999999" customHeight="1" x14ac:dyDescent="0.3">
      <c r="A12" s="42"/>
      <c r="B12" s="38" t="s">
        <v>227</v>
      </c>
      <c r="C12" s="19" t="s">
        <v>184</v>
      </c>
      <c r="D12" s="20" t="s">
        <v>118</v>
      </c>
      <c r="E12" s="21">
        <f>ROUNDDOWN(집계표!J24, 0)</f>
        <v>0</v>
      </c>
      <c r="F12" s="20" t="s">
        <v>118</v>
      </c>
      <c r="G12" s="10" t="s">
        <v>185</v>
      </c>
      <c r="H12">
        <v>0</v>
      </c>
      <c r="I12">
        <f t="shared" si="0"/>
        <v>0</v>
      </c>
    </row>
    <row r="13" spans="1:9" ht="16.149999999999999" customHeight="1" x14ac:dyDescent="0.3">
      <c r="A13" s="39"/>
      <c r="B13" s="39"/>
      <c r="C13" s="22" t="s">
        <v>186</v>
      </c>
      <c r="D13" s="32" t="str">
        <f>"(노)*"&amp;H13*100&amp;"%"</f>
        <v>(노)*3.56%</v>
      </c>
      <c r="E13" s="24">
        <f>ROUNDDOWN((E11)*H13, 0)</f>
        <v>0</v>
      </c>
      <c r="F13" s="23" t="s">
        <v>118</v>
      </c>
      <c r="G13" s="10" t="s">
        <v>187</v>
      </c>
      <c r="H13">
        <v>3.56E-2</v>
      </c>
      <c r="I13">
        <f t="shared" si="0"/>
        <v>0</v>
      </c>
    </row>
    <row r="14" spans="1:9" ht="16.149999999999999" customHeight="1" x14ac:dyDescent="0.3">
      <c r="A14" s="39"/>
      <c r="B14" s="39"/>
      <c r="C14" s="22" t="s">
        <v>188</v>
      </c>
      <c r="D14" s="32" t="str">
        <f>"(노)*"&amp;H14*100&amp;"%"</f>
        <v>(노)*1.01%</v>
      </c>
      <c r="E14" s="24">
        <f>ROUNDDOWN((E11)*H14, 0)</f>
        <v>0</v>
      </c>
      <c r="F14" s="23" t="s">
        <v>118</v>
      </c>
      <c r="G14" s="10" t="s">
        <v>189</v>
      </c>
      <c r="H14">
        <v>1.01E-2</v>
      </c>
      <c r="I14">
        <f t="shared" si="0"/>
        <v>0</v>
      </c>
    </row>
    <row r="15" spans="1:9" ht="16.149999999999999" customHeight="1" x14ac:dyDescent="0.3">
      <c r="A15" s="39"/>
      <c r="B15" s="39"/>
      <c r="C15" s="22" t="s">
        <v>190</v>
      </c>
      <c r="D15" s="23" t="s">
        <v>118</v>
      </c>
      <c r="E15" s="24">
        <f>ROUNDDOWN((E9)*H15, 0)</f>
        <v>0</v>
      </c>
      <c r="F15" s="23" t="s">
        <v>191</v>
      </c>
      <c r="G15" s="10" t="s">
        <v>192</v>
      </c>
      <c r="H15">
        <v>0</v>
      </c>
      <c r="I15">
        <f t="shared" si="0"/>
        <v>0</v>
      </c>
    </row>
    <row r="16" spans="1:9" ht="16.149999999999999" customHeight="1" x14ac:dyDescent="0.3">
      <c r="A16" s="39"/>
      <c r="B16" s="39"/>
      <c r="C16" s="22" t="s">
        <v>193</v>
      </c>
      <c r="D16" s="23" t="s">
        <v>118</v>
      </c>
      <c r="E16" s="24">
        <f>ROUNDDOWN((E9)*H16, 0)</f>
        <v>0</v>
      </c>
      <c r="F16" s="23" t="s">
        <v>191</v>
      </c>
      <c r="G16" s="10" t="s">
        <v>194</v>
      </c>
      <c r="H16">
        <v>0</v>
      </c>
      <c r="I16">
        <f t="shared" si="0"/>
        <v>0</v>
      </c>
    </row>
    <row r="17" spans="1:9" ht="16.149999999999999" customHeight="1" x14ac:dyDescent="0.3">
      <c r="A17" s="39"/>
      <c r="B17" s="39"/>
      <c r="C17" s="22" t="s">
        <v>195</v>
      </c>
      <c r="D17" s="23" t="s">
        <v>118</v>
      </c>
      <c r="E17" s="24">
        <f>ROUNDDOWN((E15)*H17, 0)</f>
        <v>0</v>
      </c>
      <c r="F17" s="23" t="s">
        <v>191</v>
      </c>
      <c r="G17" s="10" t="s">
        <v>196</v>
      </c>
      <c r="H17">
        <v>0</v>
      </c>
      <c r="I17">
        <f t="shared" si="0"/>
        <v>0</v>
      </c>
    </row>
    <row r="18" spans="1:9" ht="16.149999999999999" customHeight="1" x14ac:dyDescent="0.3">
      <c r="A18" s="39"/>
      <c r="B18" s="39"/>
      <c r="C18" s="22" t="s">
        <v>197</v>
      </c>
      <c r="D18" s="32" t="str">
        <f>"(직.노)*"&amp;H18*100&amp;"%"</f>
        <v>(직.노)*2.3%</v>
      </c>
      <c r="E18" s="24">
        <f>ROUNDDOWN((E9)*H18, 0)</f>
        <v>0</v>
      </c>
      <c r="F18" s="23" t="s">
        <v>118</v>
      </c>
      <c r="G18" s="10" t="s">
        <v>198</v>
      </c>
      <c r="H18">
        <v>2.3E-2</v>
      </c>
      <c r="I18">
        <f t="shared" si="0"/>
        <v>0</v>
      </c>
    </row>
    <row r="19" spans="1:9" ht="16.149999999999999" customHeight="1" x14ac:dyDescent="0.3">
      <c r="A19" s="39"/>
      <c r="B19" s="39"/>
      <c r="C19" s="22" t="s">
        <v>199</v>
      </c>
      <c r="D19" s="32" t="str">
        <f>"(재+직.노)*"&amp;H19*100&amp;"%"</f>
        <v>(재+직.노)*2.93%</v>
      </c>
      <c r="E19" s="24">
        <f>ROUNDDOWN((E8+E9)*H19, 0)</f>
        <v>0</v>
      </c>
      <c r="F19" s="23" t="s">
        <v>118</v>
      </c>
      <c r="G19" s="10" t="s">
        <v>200</v>
      </c>
      <c r="H19">
        <v>2.9300000000000003E-2</v>
      </c>
      <c r="I19">
        <f t="shared" si="0"/>
        <v>0</v>
      </c>
    </row>
    <row r="20" spans="1:9" ht="16.149999999999999" customHeight="1" x14ac:dyDescent="0.3">
      <c r="A20" s="39"/>
      <c r="B20" s="39"/>
      <c r="C20" s="22" t="s">
        <v>201</v>
      </c>
      <c r="D20" s="32" t="str">
        <f>"(재+노)*"&amp;H20*100&amp;"%"</f>
        <v>(재+노)*5.2%</v>
      </c>
      <c r="E20" s="24">
        <f>ROUNDDOWN((E8+E11)*H20, 0)</f>
        <v>0</v>
      </c>
      <c r="F20" s="23" t="s">
        <v>118</v>
      </c>
      <c r="G20" s="10" t="s">
        <v>202</v>
      </c>
      <c r="H20">
        <v>5.2000000000000005E-2</v>
      </c>
      <c r="I20">
        <f t="shared" si="0"/>
        <v>0</v>
      </c>
    </row>
    <row r="21" spans="1:9" ht="16.149999999999999" customHeight="1" x14ac:dyDescent="0.3">
      <c r="A21" s="39"/>
      <c r="B21" s="39"/>
      <c r="C21" s="22" t="s">
        <v>203</v>
      </c>
      <c r="D21" s="32" t="str">
        <f>"(재+직.노+기.경)*"&amp;H21*100&amp;"%"</f>
        <v>(재+직.노+기.경)*0.3%</v>
      </c>
      <c r="E21" s="24">
        <f>ROUNDDOWN((E8+E9+E12)*H21, 0)</f>
        <v>0</v>
      </c>
      <c r="F21" s="23" t="s">
        <v>204</v>
      </c>
      <c r="G21" s="10" t="s">
        <v>205</v>
      </c>
      <c r="H21">
        <v>3.0000000000000001E-3</v>
      </c>
      <c r="I21">
        <f t="shared" si="0"/>
        <v>0</v>
      </c>
    </row>
    <row r="22" spans="1:9" ht="16.149999999999999" customHeight="1" x14ac:dyDescent="0.3">
      <c r="A22" s="39"/>
      <c r="B22" s="39"/>
      <c r="C22" s="22" t="s">
        <v>206</v>
      </c>
      <c r="D22" s="32" t="str">
        <f>"(재+직.노+기.경)*"&amp;H22*100&amp;"%"</f>
        <v>(재+직.노+기.경)*0.081%</v>
      </c>
      <c r="E22" s="24">
        <f>ROUNDDOWN((E8+E9+E12)*H22, 0)</f>
        <v>0</v>
      </c>
      <c r="F22" s="23" t="s">
        <v>118</v>
      </c>
      <c r="G22" s="10" t="s">
        <v>207</v>
      </c>
      <c r="H22">
        <v>8.1000000000000006E-4</v>
      </c>
      <c r="I22">
        <f t="shared" si="0"/>
        <v>0</v>
      </c>
    </row>
    <row r="23" spans="1:9" ht="16.149999999999999" customHeight="1" x14ac:dyDescent="0.3">
      <c r="A23" s="40"/>
      <c r="B23" s="40"/>
      <c r="C23" s="25" t="s">
        <v>208</v>
      </c>
      <c r="D23" s="31" t="str">
        <f>"(재+직.노+기.경)*"&amp;H23*100&amp;"%"</f>
        <v>(재+직.노+기.경)*0.07%</v>
      </c>
      <c r="E23" s="27">
        <f>ROUNDDOWN((E8+E9+E12)*H23, 0)</f>
        <v>0</v>
      </c>
      <c r="F23" s="26" t="s">
        <v>209</v>
      </c>
      <c r="G23" s="10" t="s">
        <v>210</v>
      </c>
      <c r="H23">
        <v>7.000000000000001E-4</v>
      </c>
      <c r="I23">
        <f t="shared" si="0"/>
        <v>0</v>
      </c>
    </row>
    <row r="24" spans="1:9" ht="16.149999999999999" customHeight="1" x14ac:dyDescent="0.3">
      <c r="A24" s="41"/>
      <c r="B24" s="41"/>
      <c r="C24" s="28" t="s">
        <v>177</v>
      </c>
      <c r="D24" s="29" t="s">
        <v>118</v>
      </c>
      <c r="E24" s="30">
        <f>SUM(E12:E23)</f>
        <v>0</v>
      </c>
      <c r="F24" s="29" t="s">
        <v>118</v>
      </c>
      <c r="G24" s="10" t="s">
        <v>211</v>
      </c>
      <c r="H24">
        <v>0</v>
      </c>
      <c r="I24">
        <f t="shared" si="0"/>
        <v>0</v>
      </c>
    </row>
    <row r="25" spans="1:9" ht="16.149999999999999" customHeight="1" x14ac:dyDescent="0.3">
      <c r="A25" s="41"/>
      <c r="B25" s="43" t="s">
        <v>212</v>
      </c>
      <c r="C25" s="44"/>
      <c r="D25" s="29" t="s">
        <v>118</v>
      </c>
      <c r="E25" s="30">
        <f>E8+E11+E24</f>
        <v>0</v>
      </c>
      <c r="F25" s="29" t="s">
        <v>118</v>
      </c>
      <c r="G25" s="10" t="s">
        <v>213</v>
      </c>
      <c r="H25">
        <v>0</v>
      </c>
      <c r="I25">
        <f t="shared" si="0"/>
        <v>0</v>
      </c>
    </row>
    <row r="26" spans="1:9" ht="16.149999999999999" customHeight="1" x14ac:dyDescent="0.3">
      <c r="A26" s="36" t="s">
        <v>214</v>
      </c>
      <c r="B26" s="37"/>
      <c r="C26" s="37"/>
      <c r="D26" s="33" t="str">
        <f>"(재+노+경)*"&amp;H26*100&amp;"%"</f>
        <v>(재+노+경)*6%</v>
      </c>
      <c r="E26" s="34">
        <f>ROUNDDOWN((E8+E11+E24)*H26, 0)</f>
        <v>0</v>
      </c>
      <c r="F26" s="35" t="s">
        <v>118</v>
      </c>
      <c r="G26" s="10" t="s">
        <v>215</v>
      </c>
      <c r="H26">
        <v>0.06</v>
      </c>
      <c r="I26">
        <f t="shared" si="0"/>
        <v>0</v>
      </c>
    </row>
    <row r="27" spans="1:9" ht="16.149999999999999" customHeight="1" x14ac:dyDescent="0.3">
      <c r="A27" s="36" t="s">
        <v>216</v>
      </c>
      <c r="B27" s="37"/>
      <c r="C27" s="37"/>
      <c r="D27" s="33" t="str">
        <f>"(노+경+일)*"&amp;H27*100&amp;"%"</f>
        <v>(노+경+일)*15%</v>
      </c>
      <c r="E27" s="34">
        <f>E29-E28-E26-E25</f>
        <v>0</v>
      </c>
      <c r="F27" s="35" t="s">
        <v>118</v>
      </c>
      <c r="G27" s="10" t="s">
        <v>217</v>
      </c>
      <c r="H27">
        <v>0.15</v>
      </c>
      <c r="I27">
        <f>(I11+I24+I26)*H27</f>
        <v>0</v>
      </c>
    </row>
    <row r="28" spans="1:9" ht="16.149999999999999" customHeight="1" x14ac:dyDescent="0.3">
      <c r="A28" s="36" t="s">
        <v>218</v>
      </c>
      <c r="B28" s="37"/>
      <c r="C28" s="37"/>
      <c r="D28" s="35" t="s">
        <v>118</v>
      </c>
      <c r="E28" s="34">
        <f>ROUNDDOWN(집계표!X24, 0)</f>
        <v>0</v>
      </c>
      <c r="F28" s="35" t="s">
        <v>118</v>
      </c>
      <c r="G28" s="10" t="s">
        <v>13</v>
      </c>
      <c r="H28">
        <v>0</v>
      </c>
      <c r="I28">
        <f>E28</f>
        <v>0</v>
      </c>
    </row>
    <row r="29" spans="1:9" ht="16.149999999999999" customHeight="1" x14ac:dyDescent="0.3">
      <c r="A29" s="36" t="s">
        <v>219</v>
      </c>
      <c r="B29" s="37"/>
      <c r="C29" s="37"/>
      <c r="D29" s="35" t="s">
        <v>118</v>
      </c>
      <c r="E29" s="34">
        <f>ROUNDDOWN(E31-E30, 0)</f>
        <v>0</v>
      </c>
      <c r="F29" s="35" t="s">
        <v>118</v>
      </c>
      <c r="G29" s="10" t="s">
        <v>220</v>
      </c>
      <c r="H29">
        <v>0</v>
      </c>
      <c r="I29">
        <f>SUM(I25:I28)</f>
        <v>0</v>
      </c>
    </row>
    <row r="30" spans="1:9" ht="16.149999999999999" customHeight="1" x14ac:dyDescent="0.3">
      <c r="A30" s="36" t="s">
        <v>221</v>
      </c>
      <c r="B30" s="37"/>
      <c r="C30" s="37"/>
      <c r="D30" s="33" t="str">
        <f>"(총원가)*"&amp;H30*100&amp;"%"</f>
        <v>(총원가)*10%</v>
      </c>
      <c r="E30" s="34">
        <f>ROUNDDOWN(((E31)/110)*10, 0)</f>
        <v>0</v>
      </c>
      <c r="F30" s="35" t="s">
        <v>118</v>
      </c>
      <c r="G30" s="10" t="s">
        <v>222</v>
      </c>
      <c r="H30">
        <v>0.1</v>
      </c>
      <c r="I30">
        <f>ROUNDDOWN((I29)*H30, 0)</f>
        <v>0</v>
      </c>
    </row>
    <row r="31" spans="1:9" ht="16.149999999999999" customHeight="1" x14ac:dyDescent="0.3">
      <c r="A31" s="43" t="s">
        <v>223</v>
      </c>
      <c r="B31" s="44"/>
      <c r="C31" s="44"/>
      <c r="D31" s="29" t="s">
        <v>118</v>
      </c>
      <c r="E31" s="30">
        <f>INT(I31/1000)*1000</f>
        <v>0</v>
      </c>
      <c r="F31" s="29" t="s">
        <v>118</v>
      </c>
      <c r="G31" s="10" t="s">
        <v>224</v>
      </c>
      <c r="H31">
        <v>0</v>
      </c>
      <c r="I31">
        <f>I29+I30</f>
        <v>0</v>
      </c>
    </row>
  </sheetData>
  <mergeCells count="17">
    <mergeCell ref="A1:F1"/>
    <mergeCell ref="A2:F2"/>
    <mergeCell ref="A3:C4"/>
    <mergeCell ref="D3:D4"/>
    <mergeCell ref="E3:E4"/>
    <mergeCell ref="F3:F4"/>
    <mergeCell ref="A29:C29"/>
    <mergeCell ref="A30:C30"/>
    <mergeCell ref="B12:B24"/>
    <mergeCell ref="A5:A25"/>
    <mergeCell ref="A31:C31"/>
    <mergeCell ref="B5:B8"/>
    <mergeCell ref="B9:B11"/>
    <mergeCell ref="B25:C25"/>
    <mergeCell ref="A26:C26"/>
    <mergeCell ref="A27:C27"/>
    <mergeCell ref="A28:C28"/>
  </mergeCells>
  <phoneticPr fontId="1" type="noConversion"/>
  <conditionalFormatting sqref="A5:F31">
    <cfRule type="containsText" dxfId="5" priority="1" stopIfTrue="1" operator="containsText" text=".">
      <formula>NOT(ISERROR(SEARCH(".",A5)))</formula>
    </cfRule>
    <cfRule type="notContainsText" dxfId="4" priority="2" stopIfTrue="1" operator="notContains" text=".">
      <formula>ISERROR(SEARCH(".",A5))</formula>
    </cfRule>
  </conditionalFormatting>
  <pageMargins left="0.74400148800297605" right="0.41666666666666669" top="0.54715109430218856" bottom="0.1388888888888889" header="0.3" footer="0.138888888888888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9D86"/>
  </sheetPr>
  <dimension ref="A1:AX24"/>
  <sheetViews>
    <sheetView view="pageBreakPreview" zoomScale="115" zoomScaleNormal="100" zoomScaleSheetLayoutView="115" workbookViewId="0">
      <pane xSplit="4" ySplit="4" topLeftCell="E5" activePane="bottomRight" state="frozen"/>
      <selection sqref="A1:F1"/>
      <selection pane="topRight" sqref="A1:F1"/>
      <selection pane="bottomLeft" sqref="A1:F1"/>
      <selection pane="bottomRight" activeCell="J15" sqref="J15"/>
    </sheetView>
  </sheetViews>
  <sheetFormatPr defaultRowHeight="16.5" x14ac:dyDescent="0.3"/>
  <cols>
    <col min="1" max="1" width="19.625" style="1" customWidth="1"/>
    <col min="2" max="2" width="10.625" style="1" customWidth="1"/>
    <col min="3" max="4" width="4.625" style="2" customWidth="1"/>
    <col min="5" max="8" width="8.625" style="3" customWidth="1"/>
    <col min="9" max="9" width="7.625" style="3" customWidth="1"/>
    <col min="10" max="10" width="8.625" style="3" customWidth="1"/>
    <col min="11" max="11" width="9.625" style="3" customWidth="1"/>
    <col min="12" max="12" width="10.625" style="3" customWidth="1"/>
    <col min="13" max="13" width="9.625" style="1" customWidth="1"/>
    <col min="14" max="50" width="0" hidden="1" customWidth="1"/>
  </cols>
  <sheetData>
    <row r="1" spans="1:50" ht="30" customHeight="1" x14ac:dyDescent="0.3">
      <c r="A1" s="45" t="s">
        <v>166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50" ht="21" customHeight="1" x14ac:dyDescent="0.3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50" ht="21" customHeight="1" x14ac:dyDescent="0.3">
      <c r="A3" s="55" t="s">
        <v>125</v>
      </c>
      <c r="B3" s="55" t="s">
        <v>126</v>
      </c>
      <c r="C3" s="55" t="s">
        <v>1</v>
      </c>
      <c r="D3" s="55" t="s">
        <v>52</v>
      </c>
      <c r="E3" s="55" t="s">
        <v>32</v>
      </c>
      <c r="F3" s="55"/>
      <c r="G3" s="55" t="s">
        <v>33</v>
      </c>
      <c r="H3" s="55"/>
      <c r="I3" s="55" t="s">
        <v>34</v>
      </c>
      <c r="J3" s="55"/>
      <c r="K3" s="55" t="s">
        <v>35</v>
      </c>
      <c r="L3" s="55"/>
      <c r="M3" s="55" t="s">
        <v>127</v>
      </c>
    </row>
    <row r="4" spans="1:50" ht="21" customHeight="1" x14ac:dyDescent="0.3">
      <c r="A4" s="55"/>
      <c r="B4" s="55"/>
      <c r="C4" s="55"/>
      <c r="D4" s="55"/>
      <c r="E4" s="4" t="s">
        <v>36</v>
      </c>
      <c r="F4" s="4" t="s">
        <v>53</v>
      </c>
      <c r="G4" s="4" t="s">
        <v>36</v>
      </c>
      <c r="H4" s="4" t="s">
        <v>53</v>
      </c>
      <c r="I4" s="4" t="s">
        <v>36</v>
      </c>
      <c r="J4" s="4" t="s">
        <v>53</v>
      </c>
      <c r="K4" s="4" t="s">
        <v>36</v>
      </c>
      <c r="L4" s="4" t="s">
        <v>53</v>
      </c>
      <c r="M4" s="55"/>
      <c r="N4" t="s">
        <v>38</v>
      </c>
      <c r="O4" t="s">
        <v>39</v>
      </c>
      <c r="P4" t="s">
        <v>40</v>
      </c>
      <c r="Q4" t="s">
        <v>41</v>
      </c>
      <c r="R4" t="s">
        <v>44</v>
      </c>
      <c r="S4" t="s">
        <v>128</v>
      </c>
      <c r="T4" t="s">
        <v>129</v>
      </c>
      <c r="U4" t="s">
        <v>130</v>
      </c>
      <c r="V4" t="s">
        <v>131</v>
      </c>
      <c r="W4" t="s">
        <v>132</v>
      </c>
      <c r="X4" t="s">
        <v>133</v>
      </c>
      <c r="Y4" t="s">
        <v>134</v>
      </c>
      <c r="Z4" t="s">
        <v>135</v>
      </c>
      <c r="AA4" t="s">
        <v>136</v>
      </c>
      <c r="AB4" t="s">
        <v>137</v>
      </c>
      <c r="AC4" t="s">
        <v>138</v>
      </c>
      <c r="AD4" t="s">
        <v>139</v>
      </c>
      <c r="AE4" t="s">
        <v>140</v>
      </c>
      <c r="AF4" t="s">
        <v>141</v>
      </c>
      <c r="AG4" t="s">
        <v>142</v>
      </c>
      <c r="AH4" t="s">
        <v>143</v>
      </c>
      <c r="AI4" t="s">
        <v>144</v>
      </c>
      <c r="AJ4" t="s">
        <v>145</v>
      </c>
      <c r="AK4" t="s">
        <v>146</v>
      </c>
      <c r="AL4" t="s">
        <v>147</v>
      </c>
      <c r="AM4" t="s">
        <v>148</v>
      </c>
      <c r="AN4" t="s">
        <v>149</v>
      </c>
      <c r="AO4" t="s">
        <v>150</v>
      </c>
      <c r="AP4" t="s">
        <v>151</v>
      </c>
      <c r="AQ4" t="s">
        <v>152</v>
      </c>
      <c r="AR4" t="s">
        <v>153</v>
      </c>
      <c r="AS4" t="s">
        <v>154</v>
      </c>
      <c r="AT4" t="s">
        <v>155</v>
      </c>
      <c r="AU4" t="s">
        <v>156</v>
      </c>
      <c r="AV4" t="s">
        <v>157</v>
      </c>
      <c r="AW4" t="s">
        <v>42</v>
      </c>
      <c r="AX4" t="s">
        <v>43</v>
      </c>
    </row>
    <row r="5" spans="1:50" ht="21" customHeight="1" x14ac:dyDescent="0.3">
      <c r="A5" s="5" t="s">
        <v>158</v>
      </c>
      <c r="B5" s="5" t="s">
        <v>118</v>
      </c>
      <c r="C5" s="6" t="s">
        <v>46</v>
      </c>
      <c r="D5" s="9">
        <v>1</v>
      </c>
      <c r="E5" s="7"/>
      <c r="F5" s="7"/>
      <c r="G5" s="7"/>
      <c r="H5" s="7"/>
      <c r="I5" s="7"/>
      <c r="J5" s="7"/>
      <c r="K5" s="7"/>
      <c r="L5" s="7"/>
      <c r="M5" s="8"/>
      <c r="Q5">
        <v>1</v>
      </c>
      <c r="R5">
        <f>D5*내역서!R24</f>
        <v>0</v>
      </c>
      <c r="S5">
        <f>D5*내역서!S24</f>
        <v>0</v>
      </c>
      <c r="T5">
        <f>D5*내역서!T24</f>
        <v>0</v>
      </c>
      <c r="U5">
        <f>D5*내역서!U24</f>
        <v>0</v>
      </c>
      <c r="V5">
        <f>D5*내역서!V24</f>
        <v>0</v>
      </c>
      <c r="W5">
        <f>D5*내역서!W24</f>
        <v>0</v>
      </c>
      <c r="X5">
        <f>D5*내역서!X24</f>
        <v>0</v>
      </c>
      <c r="Y5">
        <f>D5*내역서!Y24</f>
        <v>0</v>
      </c>
      <c r="Z5">
        <f>D5*내역서!Z24</f>
        <v>0</v>
      </c>
      <c r="AA5">
        <f>D5*내역서!AA24</f>
        <v>0</v>
      </c>
      <c r="AB5">
        <f>D5*내역서!AB24</f>
        <v>0</v>
      </c>
      <c r="AC5">
        <f>D5*내역서!AC24</f>
        <v>0</v>
      </c>
      <c r="AD5">
        <f>D5*내역서!AD24</f>
        <v>0</v>
      </c>
      <c r="AE5">
        <f>D5*내역서!AE24</f>
        <v>0</v>
      </c>
      <c r="AF5">
        <f>D5*내역서!AF24</f>
        <v>0</v>
      </c>
      <c r="AG5">
        <f>D5*내역서!AG24</f>
        <v>0</v>
      </c>
      <c r="AH5">
        <f>D5*내역서!AH24</f>
        <v>0</v>
      </c>
      <c r="AI5">
        <f>D5*내역서!AI24</f>
        <v>0</v>
      </c>
      <c r="AJ5">
        <f>D5*내역서!AJ24</f>
        <v>0</v>
      </c>
      <c r="AK5">
        <f>D5*내역서!AK24</f>
        <v>0</v>
      </c>
      <c r="AL5">
        <f>D5*내역서!AL24</f>
        <v>0</v>
      </c>
      <c r="AM5">
        <f>D5*내역서!AM24</f>
        <v>0</v>
      </c>
      <c r="AN5">
        <f>D5*내역서!AN24</f>
        <v>0</v>
      </c>
      <c r="AO5">
        <f>D5*내역서!AO24</f>
        <v>0</v>
      </c>
      <c r="AP5">
        <f>D5*내역서!AP24</f>
        <v>0</v>
      </c>
      <c r="AQ5">
        <f>D5*내역서!AQ24</f>
        <v>0</v>
      </c>
      <c r="AR5">
        <f>D5*내역서!AR24</f>
        <v>0</v>
      </c>
      <c r="AS5">
        <f>D5*내역서!AS24</f>
        <v>0</v>
      </c>
      <c r="AT5">
        <f>D5*내역서!AT24</f>
        <v>0</v>
      </c>
      <c r="AU5">
        <f>D5*내역서!AU24</f>
        <v>0</v>
      </c>
      <c r="AV5">
        <f>D5*내역서!AV24</f>
        <v>0</v>
      </c>
    </row>
    <row r="6" spans="1:50" ht="21" customHeight="1" x14ac:dyDescent="0.3">
      <c r="A6" s="5" t="s">
        <v>160</v>
      </c>
      <c r="B6" s="8"/>
      <c r="C6" s="6" t="s">
        <v>46</v>
      </c>
      <c r="D6" s="9">
        <v>1</v>
      </c>
      <c r="E6" s="7"/>
      <c r="F6" s="7"/>
      <c r="G6" s="7"/>
      <c r="H6" s="7"/>
      <c r="I6" s="7"/>
      <c r="J6" s="7"/>
      <c r="K6" s="7"/>
      <c r="L6" s="7"/>
      <c r="M6" s="8"/>
      <c r="Q6">
        <v>1</v>
      </c>
      <c r="R6">
        <f>D6*내역서!R44</f>
        <v>0</v>
      </c>
      <c r="S6">
        <f>D6*내역서!S44</f>
        <v>0</v>
      </c>
      <c r="T6">
        <f>D6*내역서!T44</f>
        <v>0</v>
      </c>
      <c r="U6">
        <f>D6*내역서!U44</f>
        <v>0</v>
      </c>
      <c r="V6">
        <f>D6*내역서!V44</f>
        <v>0</v>
      </c>
      <c r="W6">
        <f>D6*내역서!W44</f>
        <v>0</v>
      </c>
      <c r="X6">
        <f>D6*내역서!X44</f>
        <v>0</v>
      </c>
      <c r="Y6">
        <f>D6*내역서!Y44</f>
        <v>0</v>
      </c>
      <c r="Z6">
        <f>D6*내역서!Z44</f>
        <v>0</v>
      </c>
      <c r="AA6">
        <f>D6*내역서!AA44</f>
        <v>0</v>
      </c>
      <c r="AB6">
        <f>D6*내역서!AB44</f>
        <v>0</v>
      </c>
      <c r="AC6">
        <f>D6*내역서!AC44</f>
        <v>0</v>
      </c>
      <c r="AD6">
        <f>D6*내역서!AD44</f>
        <v>0</v>
      </c>
      <c r="AE6">
        <f>D6*내역서!AE44</f>
        <v>0</v>
      </c>
      <c r="AF6">
        <f>D6*내역서!AF44</f>
        <v>0</v>
      </c>
      <c r="AG6">
        <f>D6*내역서!AG44</f>
        <v>0</v>
      </c>
      <c r="AH6">
        <f>D6*내역서!AH44</f>
        <v>0</v>
      </c>
      <c r="AI6">
        <f>D6*내역서!AI44</f>
        <v>0</v>
      </c>
      <c r="AJ6">
        <f>D6*내역서!AJ44</f>
        <v>0</v>
      </c>
      <c r="AK6">
        <f>D6*내역서!AK44</f>
        <v>0</v>
      </c>
      <c r="AL6">
        <f>D6*내역서!AL44</f>
        <v>0</v>
      </c>
      <c r="AM6">
        <f>D6*내역서!AM44</f>
        <v>0</v>
      </c>
      <c r="AN6">
        <f>D6*내역서!AN44</f>
        <v>0</v>
      </c>
      <c r="AO6">
        <f>D6*내역서!AO44</f>
        <v>0</v>
      </c>
      <c r="AP6">
        <f>D6*내역서!AP44</f>
        <v>0</v>
      </c>
      <c r="AQ6">
        <f>D6*내역서!AQ44</f>
        <v>0</v>
      </c>
      <c r="AR6">
        <f>D6*내역서!AR44</f>
        <v>0</v>
      </c>
      <c r="AS6">
        <f>D6*내역서!AS44</f>
        <v>0</v>
      </c>
      <c r="AT6">
        <f>D6*내역서!AT44</f>
        <v>0</v>
      </c>
      <c r="AU6">
        <f>D6*내역서!AU44</f>
        <v>0</v>
      </c>
      <c r="AV6">
        <f>D6*내역서!AV44</f>
        <v>0</v>
      </c>
    </row>
    <row r="7" spans="1:50" ht="21" customHeight="1" x14ac:dyDescent="0.3">
      <c r="A7" s="5" t="s">
        <v>161</v>
      </c>
      <c r="B7" s="5" t="s">
        <v>118</v>
      </c>
      <c r="C7" s="6" t="s">
        <v>46</v>
      </c>
      <c r="D7" s="9">
        <v>1</v>
      </c>
      <c r="E7" s="7"/>
      <c r="F7" s="7"/>
      <c r="G7" s="7"/>
      <c r="H7" s="7"/>
      <c r="I7" s="7"/>
      <c r="J7" s="7"/>
      <c r="K7" s="7"/>
      <c r="L7" s="7"/>
      <c r="M7" s="8"/>
      <c r="Q7">
        <v>1</v>
      </c>
      <c r="R7">
        <f>D7*내역서!R64</f>
        <v>0</v>
      </c>
      <c r="S7">
        <f>D7*내역서!S64</f>
        <v>0</v>
      </c>
      <c r="T7">
        <f>D7*내역서!T64</f>
        <v>0</v>
      </c>
      <c r="U7">
        <f>D7*내역서!U64</f>
        <v>0</v>
      </c>
      <c r="V7">
        <f>D7*내역서!V64</f>
        <v>0</v>
      </c>
      <c r="W7">
        <f>D7*내역서!W64</f>
        <v>0</v>
      </c>
      <c r="X7">
        <f>D7*내역서!X64</f>
        <v>0</v>
      </c>
      <c r="Y7">
        <f>D7*내역서!Y64</f>
        <v>0</v>
      </c>
      <c r="Z7">
        <f>D7*내역서!Z64</f>
        <v>0</v>
      </c>
      <c r="AA7">
        <f>D7*내역서!AA64</f>
        <v>0</v>
      </c>
      <c r="AB7">
        <f>D7*내역서!AB64</f>
        <v>0</v>
      </c>
      <c r="AC7">
        <f>D7*내역서!AC64</f>
        <v>0</v>
      </c>
      <c r="AD7">
        <f>D7*내역서!AD64</f>
        <v>0</v>
      </c>
      <c r="AE7">
        <f>D7*내역서!AE64</f>
        <v>0</v>
      </c>
      <c r="AF7">
        <f>D7*내역서!AF64</f>
        <v>0</v>
      </c>
      <c r="AG7">
        <f>D7*내역서!AG64</f>
        <v>0</v>
      </c>
      <c r="AH7">
        <f>D7*내역서!AH64</f>
        <v>0</v>
      </c>
      <c r="AI7">
        <f>D7*내역서!AI64</f>
        <v>0</v>
      </c>
      <c r="AJ7">
        <f>D7*내역서!AJ64</f>
        <v>0</v>
      </c>
      <c r="AK7">
        <f>D7*내역서!AK64</f>
        <v>0</v>
      </c>
      <c r="AL7">
        <f>D7*내역서!AL64</f>
        <v>0</v>
      </c>
      <c r="AM7">
        <f>D7*내역서!AM64</f>
        <v>0</v>
      </c>
      <c r="AN7">
        <f>D7*내역서!AN64</f>
        <v>0</v>
      </c>
      <c r="AO7">
        <f>D7*내역서!AO64</f>
        <v>0</v>
      </c>
      <c r="AP7">
        <f>D7*내역서!AP64</f>
        <v>0</v>
      </c>
      <c r="AQ7">
        <f>D7*내역서!AQ64</f>
        <v>0</v>
      </c>
      <c r="AR7">
        <f>D7*내역서!AR64</f>
        <v>0</v>
      </c>
      <c r="AS7">
        <f>D7*내역서!AS64</f>
        <v>0</v>
      </c>
      <c r="AT7">
        <f>D7*내역서!AT64</f>
        <v>0</v>
      </c>
      <c r="AU7">
        <f>D7*내역서!AU64</f>
        <v>0</v>
      </c>
      <c r="AV7">
        <f>D7*내역서!AV64</f>
        <v>0</v>
      </c>
    </row>
    <row r="8" spans="1:50" ht="21" customHeight="1" x14ac:dyDescent="0.3">
      <c r="A8" s="5" t="s">
        <v>163</v>
      </c>
      <c r="B8" s="8"/>
      <c r="C8" s="6" t="s">
        <v>46</v>
      </c>
      <c r="D8" s="9">
        <v>1</v>
      </c>
      <c r="E8" s="7"/>
      <c r="F8" s="7"/>
      <c r="G8" s="7"/>
      <c r="H8" s="7"/>
      <c r="I8" s="7"/>
      <c r="J8" s="7"/>
      <c r="K8" s="7"/>
      <c r="L8" s="7"/>
      <c r="M8" s="8"/>
      <c r="Q8">
        <v>1</v>
      </c>
      <c r="R8">
        <f>D8*내역서!R84</f>
        <v>0</v>
      </c>
      <c r="S8">
        <f>D8*내역서!S84</f>
        <v>0</v>
      </c>
      <c r="T8">
        <f>D8*내역서!T84</f>
        <v>0</v>
      </c>
      <c r="U8">
        <f>D8*내역서!U84</f>
        <v>0</v>
      </c>
      <c r="V8">
        <f>D8*내역서!V84</f>
        <v>0</v>
      </c>
      <c r="W8">
        <f>D8*내역서!W84</f>
        <v>0</v>
      </c>
      <c r="X8">
        <f>D8*내역서!X84</f>
        <v>0</v>
      </c>
      <c r="Y8">
        <f>D8*내역서!Y84</f>
        <v>0</v>
      </c>
      <c r="Z8">
        <f>D8*내역서!Z84</f>
        <v>0</v>
      </c>
      <c r="AA8">
        <f>D8*내역서!AA84</f>
        <v>0</v>
      </c>
      <c r="AB8">
        <f>D8*내역서!AB84</f>
        <v>0</v>
      </c>
      <c r="AC8">
        <f>D8*내역서!AC84</f>
        <v>0</v>
      </c>
      <c r="AD8">
        <f>D8*내역서!AD84</f>
        <v>0</v>
      </c>
      <c r="AE8">
        <f>D8*내역서!AE84</f>
        <v>0</v>
      </c>
      <c r="AF8">
        <f>D8*내역서!AF84</f>
        <v>0</v>
      </c>
      <c r="AG8">
        <f>D8*내역서!AG84</f>
        <v>0</v>
      </c>
      <c r="AH8">
        <f>D8*내역서!AH84</f>
        <v>0</v>
      </c>
      <c r="AI8">
        <f>D8*내역서!AI84</f>
        <v>0</v>
      </c>
      <c r="AJ8">
        <f>D8*내역서!AJ84</f>
        <v>0</v>
      </c>
      <c r="AK8">
        <f>D8*내역서!AK84</f>
        <v>0</v>
      </c>
      <c r="AL8">
        <f>D8*내역서!AL84</f>
        <v>0</v>
      </c>
      <c r="AM8">
        <f>D8*내역서!AM84</f>
        <v>0</v>
      </c>
      <c r="AN8">
        <f>D8*내역서!AN84</f>
        <v>0</v>
      </c>
      <c r="AO8">
        <f>D8*내역서!AO84</f>
        <v>0</v>
      </c>
      <c r="AP8">
        <f>D8*내역서!AP84</f>
        <v>0</v>
      </c>
      <c r="AQ8">
        <f>D8*내역서!AQ84</f>
        <v>0</v>
      </c>
      <c r="AR8">
        <f>D8*내역서!AR84</f>
        <v>0</v>
      </c>
      <c r="AS8">
        <f>D8*내역서!AS84</f>
        <v>0</v>
      </c>
      <c r="AT8">
        <f>D8*내역서!AT84</f>
        <v>0</v>
      </c>
      <c r="AU8">
        <f>D8*내역서!AU84</f>
        <v>0</v>
      </c>
      <c r="AV8">
        <f>D8*내역서!AV84</f>
        <v>0</v>
      </c>
    </row>
    <row r="9" spans="1:50" ht="21" customHeight="1" x14ac:dyDescent="0.3">
      <c r="A9" s="5" t="s">
        <v>164</v>
      </c>
      <c r="B9" s="8"/>
      <c r="C9" s="6" t="s">
        <v>46</v>
      </c>
      <c r="D9" s="9">
        <v>1</v>
      </c>
      <c r="E9" s="7"/>
      <c r="F9" s="7"/>
      <c r="G9" s="7"/>
      <c r="H9" s="7"/>
      <c r="I9" s="7"/>
      <c r="J9" s="7"/>
      <c r="K9" s="7"/>
      <c r="L9" s="7"/>
      <c r="M9" s="8"/>
      <c r="Q9">
        <v>1</v>
      </c>
      <c r="R9">
        <f>D9*내역서!R104</f>
        <v>0</v>
      </c>
      <c r="S9">
        <f>D9*내역서!S104</f>
        <v>0</v>
      </c>
      <c r="T9">
        <f>D9*내역서!T104</f>
        <v>0</v>
      </c>
      <c r="U9">
        <f>D9*내역서!U104</f>
        <v>0</v>
      </c>
      <c r="V9">
        <f>D9*내역서!V104</f>
        <v>0</v>
      </c>
      <c r="W9">
        <f>D9*내역서!W104</f>
        <v>0</v>
      </c>
      <c r="X9">
        <f>D9*내역서!X104</f>
        <v>0</v>
      </c>
      <c r="Y9">
        <f>D9*내역서!Y104</f>
        <v>0</v>
      </c>
      <c r="Z9">
        <f>D9*내역서!Z104</f>
        <v>0</v>
      </c>
      <c r="AA9">
        <f>D9*내역서!AA104</f>
        <v>0</v>
      </c>
      <c r="AB9">
        <f>D9*내역서!AB104</f>
        <v>0</v>
      </c>
      <c r="AC9">
        <f>D9*내역서!AC104</f>
        <v>0</v>
      </c>
      <c r="AD9">
        <f>D9*내역서!AD104</f>
        <v>0</v>
      </c>
      <c r="AE9">
        <f>D9*내역서!AE104</f>
        <v>0</v>
      </c>
      <c r="AF9">
        <f>D9*내역서!AF104</f>
        <v>0</v>
      </c>
      <c r="AG9">
        <f>D9*내역서!AG104</f>
        <v>0</v>
      </c>
      <c r="AH9">
        <f>D9*내역서!AH104</f>
        <v>0</v>
      </c>
      <c r="AI9">
        <f>D9*내역서!AI104</f>
        <v>0</v>
      </c>
      <c r="AJ9">
        <f>D9*내역서!AJ104</f>
        <v>0</v>
      </c>
      <c r="AK9">
        <f>D9*내역서!AK104</f>
        <v>0</v>
      </c>
      <c r="AL9">
        <f>D9*내역서!AL104</f>
        <v>0</v>
      </c>
      <c r="AM9">
        <f>D9*내역서!AM104</f>
        <v>0</v>
      </c>
      <c r="AN9">
        <f>D9*내역서!AN104</f>
        <v>0</v>
      </c>
      <c r="AO9">
        <f>D9*내역서!AO104</f>
        <v>0</v>
      </c>
      <c r="AP9">
        <f>D9*내역서!AP104</f>
        <v>0</v>
      </c>
      <c r="AQ9">
        <f>D9*내역서!AQ104</f>
        <v>0</v>
      </c>
      <c r="AR9">
        <f>D9*내역서!AR104</f>
        <v>0</v>
      </c>
      <c r="AS9">
        <f>D9*내역서!AS104</f>
        <v>0</v>
      </c>
      <c r="AT9">
        <f>D9*내역서!AT104</f>
        <v>0</v>
      </c>
      <c r="AU9">
        <f>D9*내역서!AU104</f>
        <v>0</v>
      </c>
      <c r="AV9">
        <f>D9*내역서!AV104</f>
        <v>0</v>
      </c>
    </row>
    <row r="10" spans="1:50" ht="21" customHeight="1" x14ac:dyDescent="0.3">
      <c r="A10" s="16" t="s">
        <v>165</v>
      </c>
      <c r="B10" s="16" t="s">
        <v>118</v>
      </c>
      <c r="C10" s="17" t="s">
        <v>46</v>
      </c>
      <c r="D10" s="18">
        <v>1</v>
      </c>
      <c r="E10" s="15">
        <f>내역서!F124</f>
        <v>0</v>
      </c>
      <c r="F10" s="15">
        <f t="shared" ref="F5:F10" si="0">D10*E10</f>
        <v>0</v>
      </c>
      <c r="G10" s="15">
        <f>내역서!H124</f>
        <v>0</v>
      </c>
      <c r="H10" s="15">
        <f t="shared" ref="H5:H10" si="1">D10*G10</f>
        <v>0</v>
      </c>
      <c r="I10" s="15"/>
      <c r="J10" s="15"/>
      <c r="K10" s="15"/>
      <c r="L10" s="15"/>
      <c r="M10" s="16"/>
      <c r="R10">
        <f>D10*내역서!R124</f>
        <v>0</v>
      </c>
      <c r="S10">
        <f>D10*내역서!S124</f>
        <v>0</v>
      </c>
      <c r="T10">
        <f>D10*내역서!T124</f>
        <v>0</v>
      </c>
      <c r="U10">
        <f>D10*내역서!U124</f>
        <v>0</v>
      </c>
      <c r="V10">
        <f>D10*내역서!V124</f>
        <v>0</v>
      </c>
      <c r="W10">
        <f>D10*내역서!W124</f>
        <v>0</v>
      </c>
      <c r="X10">
        <f>D10*내역서!X124</f>
        <v>0</v>
      </c>
      <c r="Y10">
        <f>D10*내역서!Y124</f>
        <v>0</v>
      </c>
      <c r="Z10">
        <f>D10*내역서!Z124</f>
        <v>0</v>
      </c>
      <c r="AA10">
        <f>D10*내역서!AA124</f>
        <v>0</v>
      </c>
      <c r="AB10">
        <f>D10*내역서!AB124</f>
        <v>0</v>
      </c>
      <c r="AC10">
        <f>D10*내역서!AC124</f>
        <v>0</v>
      </c>
      <c r="AD10">
        <f>D10*내역서!AD124</f>
        <v>0</v>
      </c>
      <c r="AE10">
        <f>D10*내역서!AE124</f>
        <v>0</v>
      </c>
      <c r="AF10">
        <f>D10*내역서!AF124</f>
        <v>0</v>
      </c>
      <c r="AG10">
        <f>D10*내역서!AG124</f>
        <v>0</v>
      </c>
      <c r="AH10">
        <f>D10*내역서!AH124</f>
        <v>0</v>
      </c>
      <c r="AI10">
        <f>D10*내역서!AI124</f>
        <v>0</v>
      </c>
      <c r="AJ10">
        <f>D10*내역서!AJ124</f>
        <v>0</v>
      </c>
      <c r="AK10">
        <f>D10*내역서!AK124</f>
        <v>0</v>
      </c>
      <c r="AL10">
        <f>D10*내역서!AL124</f>
        <v>0</v>
      </c>
      <c r="AM10">
        <f>D10*내역서!AM124</f>
        <v>0</v>
      </c>
      <c r="AN10">
        <f>D10*내역서!AN124</f>
        <v>0</v>
      </c>
      <c r="AO10">
        <f>D10*내역서!AO124</f>
        <v>0</v>
      </c>
      <c r="AP10">
        <f>D10*내역서!AP124</f>
        <v>0</v>
      </c>
      <c r="AQ10">
        <f>D10*내역서!AQ124</f>
        <v>0</v>
      </c>
      <c r="AR10">
        <f>D10*내역서!AR124</f>
        <v>0</v>
      </c>
      <c r="AS10">
        <f>D10*내역서!AS124</f>
        <v>0</v>
      </c>
      <c r="AT10">
        <f>D10*내역서!AT124</f>
        <v>0</v>
      </c>
      <c r="AU10">
        <f>D10*내역서!AU124</f>
        <v>0</v>
      </c>
      <c r="AV10">
        <f>D10*내역서!AV124</f>
        <v>0</v>
      </c>
    </row>
    <row r="11" spans="1:50" ht="21" customHeight="1" x14ac:dyDescent="0.3">
      <c r="A11" s="8"/>
      <c r="B11" s="8"/>
      <c r="C11" s="9"/>
      <c r="D11" s="9"/>
      <c r="E11" s="7"/>
      <c r="F11" s="7"/>
      <c r="G11" s="7"/>
      <c r="H11" s="7"/>
      <c r="I11" s="7"/>
      <c r="J11" s="7"/>
      <c r="K11" s="7"/>
      <c r="L11" s="7"/>
      <c r="M11" s="8"/>
    </row>
    <row r="12" spans="1:50" ht="21" customHeight="1" x14ac:dyDescent="0.3">
      <c r="A12" s="8"/>
      <c r="B12" s="8"/>
      <c r="C12" s="9"/>
      <c r="D12" s="9"/>
      <c r="E12" s="7"/>
      <c r="F12" s="7"/>
      <c r="G12" s="7"/>
      <c r="H12" s="7"/>
      <c r="I12" s="7"/>
      <c r="J12" s="7"/>
      <c r="K12" s="7"/>
      <c r="L12" s="7"/>
      <c r="M12" s="8"/>
    </row>
    <row r="13" spans="1:50" ht="21" customHeight="1" x14ac:dyDescent="0.3">
      <c r="A13" s="8"/>
      <c r="B13" s="8"/>
      <c r="C13" s="9"/>
      <c r="D13" s="9"/>
      <c r="E13" s="7"/>
      <c r="F13" s="7"/>
      <c r="G13" s="7"/>
      <c r="H13" s="7"/>
      <c r="I13" s="7"/>
      <c r="J13" s="7"/>
      <c r="K13" s="7"/>
      <c r="L13" s="7"/>
      <c r="M13" s="8"/>
    </row>
    <row r="14" spans="1:50" ht="21" customHeight="1" x14ac:dyDescent="0.3">
      <c r="A14" s="8"/>
      <c r="B14" s="8"/>
      <c r="C14" s="9"/>
      <c r="D14" s="9"/>
      <c r="E14" s="7"/>
      <c r="F14" s="7"/>
      <c r="G14" s="7"/>
      <c r="H14" s="7"/>
      <c r="I14" s="7"/>
      <c r="J14" s="7"/>
      <c r="K14" s="7"/>
      <c r="L14" s="7"/>
      <c r="M14" s="8"/>
    </row>
    <row r="15" spans="1:50" ht="21" customHeight="1" x14ac:dyDescent="0.3">
      <c r="A15" s="8"/>
      <c r="B15" s="8"/>
      <c r="C15" s="9"/>
      <c r="D15" s="9"/>
      <c r="E15" s="7"/>
      <c r="F15" s="7"/>
      <c r="G15" s="7"/>
      <c r="H15" s="7"/>
      <c r="I15" s="7"/>
      <c r="J15" s="7"/>
      <c r="K15" s="7"/>
      <c r="L15" s="7"/>
      <c r="M15" s="8"/>
    </row>
    <row r="16" spans="1:50" ht="21" customHeight="1" x14ac:dyDescent="0.3">
      <c r="A16" s="8"/>
      <c r="B16" s="8"/>
      <c r="C16" s="9"/>
      <c r="D16" s="9"/>
      <c r="E16" s="7"/>
      <c r="F16" s="7"/>
      <c r="G16" s="7"/>
      <c r="H16" s="7"/>
      <c r="I16" s="7"/>
      <c r="J16" s="7"/>
      <c r="K16" s="7"/>
      <c r="L16" s="7"/>
      <c r="M16" s="8"/>
    </row>
    <row r="17" spans="1:50" ht="21" customHeight="1" x14ac:dyDescent="0.3">
      <c r="A17" s="8"/>
      <c r="B17" s="8"/>
      <c r="C17" s="9"/>
      <c r="D17" s="9"/>
      <c r="E17" s="7"/>
      <c r="F17" s="7"/>
      <c r="G17" s="7"/>
      <c r="H17" s="7"/>
      <c r="I17" s="7"/>
      <c r="J17" s="7"/>
      <c r="K17" s="7"/>
      <c r="L17" s="7"/>
      <c r="M17" s="8"/>
    </row>
    <row r="18" spans="1:50" ht="21" customHeight="1" x14ac:dyDescent="0.3">
      <c r="A18" s="8"/>
      <c r="B18" s="8"/>
      <c r="C18" s="9"/>
      <c r="D18" s="9"/>
      <c r="E18" s="7"/>
      <c r="F18" s="7"/>
      <c r="G18" s="7"/>
      <c r="H18" s="7"/>
      <c r="I18" s="7"/>
      <c r="J18" s="7"/>
      <c r="K18" s="7"/>
      <c r="L18" s="7"/>
      <c r="M18" s="8"/>
    </row>
    <row r="19" spans="1:50" ht="21" customHeight="1" x14ac:dyDescent="0.3">
      <c r="A19" s="8"/>
      <c r="B19" s="8"/>
      <c r="C19" s="9"/>
      <c r="D19" s="9"/>
      <c r="E19" s="7"/>
      <c r="F19" s="7"/>
      <c r="G19" s="7"/>
      <c r="H19" s="7"/>
      <c r="I19" s="7"/>
      <c r="J19" s="7"/>
      <c r="K19" s="7"/>
      <c r="L19" s="7"/>
      <c r="M19" s="8"/>
    </row>
    <row r="20" spans="1:50" ht="21" customHeight="1" x14ac:dyDescent="0.3">
      <c r="A20" s="8"/>
      <c r="B20" s="8"/>
      <c r="C20" s="9"/>
      <c r="D20" s="9"/>
      <c r="E20" s="7"/>
      <c r="F20" s="7"/>
      <c r="G20" s="7"/>
      <c r="H20" s="7"/>
      <c r="I20" s="7"/>
      <c r="J20" s="7"/>
      <c r="K20" s="7"/>
      <c r="L20" s="7"/>
      <c r="M20" s="8"/>
    </row>
    <row r="21" spans="1:50" ht="21" customHeight="1" x14ac:dyDescent="0.3">
      <c r="A21" s="8"/>
      <c r="B21" s="8"/>
      <c r="C21" s="9"/>
      <c r="D21" s="9"/>
      <c r="E21" s="7"/>
      <c r="F21" s="7"/>
      <c r="G21" s="7"/>
      <c r="H21" s="7"/>
      <c r="I21" s="7"/>
      <c r="J21" s="7"/>
      <c r="K21" s="7"/>
      <c r="L21" s="7"/>
      <c r="M21" s="8"/>
    </row>
    <row r="22" spans="1:50" ht="21" customHeight="1" x14ac:dyDescent="0.3">
      <c r="A22" s="8"/>
      <c r="B22" s="8"/>
      <c r="C22" s="9"/>
      <c r="D22" s="9"/>
      <c r="E22" s="7"/>
      <c r="F22" s="7"/>
      <c r="G22" s="7"/>
      <c r="H22" s="7"/>
      <c r="I22" s="7"/>
      <c r="J22" s="7"/>
      <c r="K22" s="7"/>
      <c r="L22" s="7"/>
      <c r="M22" s="8"/>
    </row>
    <row r="23" spans="1:50" ht="21" customHeight="1" x14ac:dyDescent="0.3">
      <c r="A23" s="8"/>
      <c r="B23" s="8"/>
      <c r="C23" s="9"/>
      <c r="D23" s="9"/>
      <c r="E23" s="7"/>
      <c r="F23" s="7"/>
      <c r="G23" s="7"/>
      <c r="H23" s="7"/>
      <c r="I23" s="7"/>
      <c r="J23" s="7"/>
      <c r="K23" s="7"/>
      <c r="L23" s="7"/>
      <c r="M23" s="8"/>
    </row>
    <row r="24" spans="1:50" ht="21" customHeight="1" x14ac:dyDescent="0.3">
      <c r="A24" s="11" t="s">
        <v>45</v>
      </c>
      <c r="B24" s="12"/>
      <c r="C24" s="13"/>
      <c r="D24" s="13"/>
      <c r="E24" s="14"/>
      <c r="F24" s="14">
        <f>SUMIF(Q5:Q10, "1", F5:F10)</f>
        <v>0</v>
      </c>
      <c r="G24" s="14"/>
      <c r="H24" s="14">
        <f>SUMIF(Q5:Q10, "1", H5:H10)</f>
        <v>0</v>
      </c>
      <c r="I24" s="14"/>
      <c r="J24" s="14">
        <f>SUMIF(Q5:Q10, "1", J5:J10)</f>
        <v>0</v>
      </c>
      <c r="K24" s="14"/>
      <c r="L24" s="14">
        <f>F24+H24+J24</f>
        <v>0</v>
      </c>
      <c r="M24" s="12"/>
      <c r="R24">
        <f t="shared" ref="R24:AX24" si="2">SUM(R5:R10)</f>
        <v>0</v>
      </c>
      <c r="S24">
        <f t="shared" si="2"/>
        <v>0</v>
      </c>
      <c r="T24">
        <f t="shared" si="2"/>
        <v>0</v>
      </c>
      <c r="U24">
        <f t="shared" si="2"/>
        <v>0</v>
      </c>
      <c r="V24">
        <f t="shared" si="2"/>
        <v>0</v>
      </c>
      <c r="W24">
        <f t="shared" si="2"/>
        <v>0</v>
      </c>
      <c r="X24">
        <f t="shared" si="2"/>
        <v>0</v>
      </c>
      <c r="Y24">
        <f t="shared" si="2"/>
        <v>0</v>
      </c>
      <c r="Z24">
        <f t="shared" si="2"/>
        <v>0</v>
      </c>
      <c r="AA24">
        <f t="shared" si="2"/>
        <v>0</v>
      </c>
      <c r="AB24">
        <f t="shared" si="2"/>
        <v>0</v>
      </c>
      <c r="AC24">
        <f t="shared" si="2"/>
        <v>0</v>
      </c>
      <c r="AD24">
        <f t="shared" si="2"/>
        <v>0</v>
      </c>
      <c r="AE24">
        <f t="shared" si="2"/>
        <v>0</v>
      </c>
      <c r="AF24">
        <f t="shared" si="2"/>
        <v>0</v>
      </c>
      <c r="AG24">
        <f t="shared" si="2"/>
        <v>0</v>
      </c>
      <c r="AH24">
        <f t="shared" si="2"/>
        <v>0</v>
      </c>
      <c r="AI24">
        <f t="shared" si="2"/>
        <v>0</v>
      </c>
      <c r="AJ24">
        <f t="shared" si="2"/>
        <v>0</v>
      </c>
      <c r="AK24">
        <f t="shared" si="2"/>
        <v>0</v>
      </c>
      <c r="AL24">
        <f t="shared" si="2"/>
        <v>0</v>
      </c>
      <c r="AM24">
        <f t="shared" si="2"/>
        <v>0</v>
      </c>
      <c r="AN24">
        <f t="shared" si="2"/>
        <v>0</v>
      </c>
      <c r="AO24">
        <f t="shared" si="2"/>
        <v>0</v>
      </c>
      <c r="AP24">
        <f t="shared" si="2"/>
        <v>0</v>
      </c>
      <c r="AQ24">
        <f t="shared" si="2"/>
        <v>0</v>
      </c>
      <c r="AR24">
        <f t="shared" si="2"/>
        <v>0</v>
      </c>
      <c r="AS24">
        <f t="shared" si="2"/>
        <v>0</v>
      </c>
      <c r="AT24">
        <f t="shared" si="2"/>
        <v>0</v>
      </c>
      <c r="AU24">
        <f t="shared" si="2"/>
        <v>0</v>
      </c>
      <c r="AV24">
        <f t="shared" si="2"/>
        <v>0</v>
      </c>
      <c r="AW24">
        <f t="shared" si="2"/>
        <v>0</v>
      </c>
      <c r="AX24">
        <f t="shared" si="2"/>
        <v>0</v>
      </c>
    </row>
  </sheetData>
  <mergeCells count="11">
    <mergeCell ref="K3:L3"/>
    <mergeCell ref="A1:M1"/>
    <mergeCell ref="A2:M2"/>
    <mergeCell ref="A3:A4"/>
    <mergeCell ref="B3:B4"/>
    <mergeCell ref="C3:C4"/>
    <mergeCell ref="D3:D4"/>
    <mergeCell ref="M3:M4"/>
    <mergeCell ref="E3:F3"/>
    <mergeCell ref="G3:H3"/>
    <mergeCell ref="I3:J3"/>
  </mergeCells>
  <phoneticPr fontId="1" type="noConversion"/>
  <conditionalFormatting sqref="A5:M24">
    <cfRule type="containsText" dxfId="3" priority="1" stopIfTrue="1" operator="containsText" text=".">
      <formula>NOT(ISERROR(SEARCH(".",A5)))</formula>
    </cfRule>
    <cfRule type="notContainsText" dxfId="2" priority="2" stopIfTrue="1" operator="notContains" text=".">
      <formula>ISERROR(SEARCH(".",A5))</formula>
    </cfRule>
  </conditionalFormatting>
  <pageMargins left="0.86211172422344839" right="0" top="0.62589125178250349" bottom="0.1388888888888889" header="0.3" footer="0.1388888888888889"/>
  <pageSetup paperSize="9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B7"/>
  </sheetPr>
  <dimension ref="A1:AX124"/>
  <sheetViews>
    <sheetView view="pageBreakPreview" zoomScaleNormal="100" zoomScaleSheetLayoutView="100" workbookViewId="0">
      <pane xSplit="4" ySplit="4" topLeftCell="E5" activePane="bottomRight" state="frozen"/>
      <selection sqref="A1:F1"/>
      <selection pane="topRight" sqref="A1:F1"/>
      <selection pane="bottomLeft" sqref="A1:F1"/>
      <selection pane="bottomRight" activeCell="J114" sqref="J114"/>
    </sheetView>
  </sheetViews>
  <sheetFormatPr defaultRowHeight="16.5" x14ac:dyDescent="0.3"/>
  <cols>
    <col min="1" max="1" width="19.625" style="1" customWidth="1"/>
    <col min="2" max="2" width="20.625" style="1" customWidth="1"/>
    <col min="3" max="3" width="4.625" style="2" customWidth="1"/>
    <col min="4" max="4" width="6.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2" width="8.625" style="3" customWidth="1"/>
    <col min="13" max="13" width="8.625" style="1" customWidth="1"/>
    <col min="14" max="50" width="0" hidden="1" customWidth="1"/>
  </cols>
  <sheetData>
    <row r="1" spans="1:50" ht="30" customHeight="1" x14ac:dyDescent="0.3">
      <c r="A1" s="45" t="s">
        <v>124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50" ht="21" customHeight="1" x14ac:dyDescent="0.3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50" ht="21" customHeight="1" x14ac:dyDescent="0.3">
      <c r="A3" s="55" t="s">
        <v>125</v>
      </c>
      <c r="B3" s="55" t="s">
        <v>126</v>
      </c>
      <c r="C3" s="55" t="s">
        <v>1</v>
      </c>
      <c r="D3" s="55" t="s">
        <v>31</v>
      </c>
      <c r="E3" s="55" t="s">
        <v>32</v>
      </c>
      <c r="F3" s="55"/>
      <c r="G3" s="55" t="s">
        <v>33</v>
      </c>
      <c r="H3" s="55"/>
      <c r="I3" s="55" t="s">
        <v>34</v>
      </c>
      <c r="J3" s="55"/>
      <c r="K3" s="55" t="s">
        <v>35</v>
      </c>
      <c r="L3" s="55"/>
      <c r="M3" s="55" t="s">
        <v>127</v>
      </c>
    </row>
    <row r="4" spans="1:50" ht="21" customHeight="1" x14ac:dyDescent="0.3">
      <c r="A4" s="55"/>
      <c r="B4" s="55"/>
      <c r="C4" s="55"/>
      <c r="D4" s="55"/>
      <c r="E4" s="4" t="s">
        <v>36</v>
      </c>
      <c r="F4" s="4" t="s">
        <v>37</v>
      </c>
      <c r="G4" s="4" t="s">
        <v>36</v>
      </c>
      <c r="H4" s="4" t="s">
        <v>37</v>
      </c>
      <c r="I4" s="4" t="s">
        <v>36</v>
      </c>
      <c r="J4" s="4" t="s">
        <v>37</v>
      </c>
      <c r="K4" s="4" t="s">
        <v>36</v>
      </c>
      <c r="L4" s="4" t="s">
        <v>37</v>
      </c>
      <c r="M4" s="55"/>
      <c r="N4" t="s">
        <v>38</v>
      </c>
      <c r="O4" t="s">
        <v>39</v>
      </c>
      <c r="P4" t="s">
        <v>40</v>
      </c>
      <c r="Q4" t="s">
        <v>41</v>
      </c>
      <c r="R4" t="s">
        <v>44</v>
      </c>
      <c r="S4" t="s">
        <v>128</v>
      </c>
      <c r="T4" t="s">
        <v>129</v>
      </c>
      <c r="U4" t="s">
        <v>130</v>
      </c>
      <c r="V4" t="s">
        <v>131</v>
      </c>
      <c r="W4" t="s">
        <v>132</v>
      </c>
      <c r="X4" t="s">
        <v>133</v>
      </c>
      <c r="Y4" t="s">
        <v>134</v>
      </c>
      <c r="Z4" t="s">
        <v>135</v>
      </c>
      <c r="AA4" t="s">
        <v>136</v>
      </c>
      <c r="AB4" t="s">
        <v>137</v>
      </c>
      <c r="AC4" t="s">
        <v>138</v>
      </c>
      <c r="AD4" t="s">
        <v>139</v>
      </c>
      <c r="AE4" t="s">
        <v>140</v>
      </c>
      <c r="AF4" t="s">
        <v>141</v>
      </c>
      <c r="AG4" t="s">
        <v>142</v>
      </c>
      <c r="AH4" t="s">
        <v>143</v>
      </c>
      <c r="AI4" t="s">
        <v>144</v>
      </c>
      <c r="AJ4" t="s">
        <v>145</v>
      </c>
      <c r="AK4" t="s">
        <v>146</v>
      </c>
      <c r="AL4" t="s">
        <v>147</v>
      </c>
      <c r="AM4" t="s">
        <v>148</v>
      </c>
      <c r="AN4" t="s">
        <v>149</v>
      </c>
      <c r="AO4" t="s">
        <v>150</v>
      </c>
      <c r="AP4" t="s">
        <v>151</v>
      </c>
      <c r="AQ4" t="s">
        <v>152</v>
      </c>
      <c r="AR4" t="s">
        <v>153</v>
      </c>
      <c r="AS4" t="s">
        <v>154</v>
      </c>
      <c r="AT4" t="s">
        <v>155</v>
      </c>
      <c r="AU4" t="s">
        <v>156</v>
      </c>
      <c r="AV4" t="s">
        <v>157</v>
      </c>
      <c r="AW4" t="s">
        <v>42</v>
      </c>
      <c r="AX4" t="s">
        <v>43</v>
      </c>
    </row>
    <row r="5" spans="1:50" ht="21" customHeight="1" x14ac:dyDescent="0.3">
      <c r="A5" s="58" t="s">
        <v>158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60"/>
    </row>
    <row r="6" spans="1:50" ht="21" customHeight="1" x14ac:dyDescent="0.3">
      <c r="A6" s="5" t="s">
        <v>159</v>
      </c>
      <c r="B6" s="5" t="s">
        <v>55</v>
      </c>
      <c r="C6" s="6" t="s">
        <v>56</v>
      </c>
      <c r="D6" s="7">
        <v>1</v>
      </c>
      <c r="E6" s="7"/>
      <c r="F6" s="7"/>
      <c r="G6" s="7"/>
      <c r="H6" s="7"/>
      <c r="I6" s="7"/>
      <c r="J6" s="7"/>
      <c r="K6" s="7"/>
      <c r="L6" s="7"/>
      <c r="M6" s="5" t="s">
        <v>54</v>
      </c>
      <c r="O6" t="str">
        <f>""</f>
        <v/>
      </c>
      <c r="P6" s="10" t="s">
        <v>44</v>
      </c>
      <c r="Q6">
        <v>1</v>
      </c>
      <c r="R6">
        <f>IF(P6="기계경비", J6, 0)</f>
        <v>0</v>
      </c>
      <c r="S6">
        <f>IF(P6="운반비", J6, 0)</f>
        <v>0</v>
      </c>
      <c r="T6">
        <f>IF(P6="작업부산물", F6, 0)</f>
        <v>0</v>
      </c>
      <c r="U6">
        <f>IF(P6="관급", F6, 0)</f>
        <v>0</v>
      </c>
      <c r="V6">
        <f>IF(P6="외주비", J6, 0)</f>
        <v>0</v>
      </c>
      <c r="W6">
        <f>IF(P6="장비비", J6, 0)</f>
        <v>0</v>
      </c>
      <c r="X6">
        <f>IF(P6="폐기물처리비", J6, 0)</f>
        <v>0</v>
      </c>
      <c r="Y6">
        <f>IF(P6="가설비", J6, 0)</f>
        <v>0</v>
      </c>
      <c r="Z6">
        <f>IF(P6="잡비제외분", F6, 0)</f>
        <v>0</v>
      </c>
      <c r="AA6">
        <f>IF(P6="사급자재대", L6, 0)</f>
        <v>0</v>
      </c>
      <c r="AB6">
        <f>IF(P6="관급자재대", L6, 0)</f>
        <v>0</v>
      </c>
      <c r="AC6">
        <f>IF(P6="사용자항목1", L6, 0)</f>
        <v>0</v>
      </c>
      <c r="AD6">
        <f>IF(P6="사용자항목2", L6, 0)</f>
        <v>0</v>
      </c>
      <c r="AE6">
        <f>IF(P6="안전관리비", L6, 0)</f>
        <v>0</v>
      </c>
      <c r="AF6">
        <f>IF(P6="품질관리비", L6, 0)</f>
        <v>0</v>
      </c>
      <c r="AG6">
        <f>IF(P6="사용자항목5", L6, 0)</f>
        <v>0</v>
      </c>
      <c r="AH6">
        <f>IF(P6="사용자항목6", L6, 0)</f>
        <v>0</v>
      </c>
      <c r="AI6">
        <f>IF(P6="사용자항목7", L6, 0)</f>
        <v>0</v>
      </c>
      <c r="AJ6">
        <f>IF(P6="관급자 관급 자재대", L6, 0)</f>
        <v>0</v>
      </c>
      <c r="AK6">
        <f>IF(P6="사용자항목9", L6, 0)</f>
        <v>0</v>
      </c>
      <c r="AL6">
        <f>IF(P6="사용자항목10", L6, 0)</f>
        <v>0</v>
      </c>
      <c r="AM6">
        <f>IF(P6="사용자항목11", L6, 0)</f>
        <v>0</v>
      </c>
      <c r="AN6">
        <f>IF(P6="사용자항목12", L6, 0)</f>
        <v>0</v>
      </c>
      <c r="AO6">
        <f>IF(P6="사용자항목13", L6, 0)</f>
        <v>0</v>
      </c>
      <c r="AP6">
        <f>IF(P6="사용자항목14", L6, 0)</f>
        <v>0</v>
      </c>
      <c r="AQ6">
        <f>IF(P6="사용자항목15", L6, 0)</f>
        <v>0</v>
      </c>
      <c r="AR6">
        <f>IF(P6="사용자항목16", L6, 0)</f>
        <v>0</v>
      </c>
      <c r="AS6">
        <f>IF(P6="사용자항목17", L6, 0)</f>
        <v>0</v>
      </c>
      <c r="AT6">
        <f>IF(P6="사용자항목18", L6, 0)</f>
        <v>0</v>
      </c>
      <c r="AU6">
        <f>IF(P6="사용자항목19", L6, 0)</f>
        <v>0</v>
      </c>
    </row>
    <row r="7" spans="1:50" ht="21" customHeight="1" x14ac:dyDescent="0.3">
      <c r="A7" s="5" t="s">
        <v>58</v>
      </c>
      <c r="B7" s="5" t="s">
        <v>59</v>
      </c>
      <c r="C7" s="6" t="s">
        <v>16</v>
      </c>
      <c r="D7" s="7">
        <v>256</v>
      </c>
      <c r="E7" s="7"/>
      <c r="F7" s="7"/>
      <c r="G7" s="7"/>
      <c r="H7" s="7"/>
      <c r="I7" s="7"/>
      <c r="J7" s="7"/>
      <c r="K7" s="7"/>
      <c r="L7" s="7"/>
      <c r="M7" s="5" t="s">
        <v>57</v>
      </c>
      <c r="O7" t="str">
        <f>""</f>
        <v/>
      </c>
      <c r="P7" s="10" t="s">
        <v>44</v>
      </c>
      <c r="Q7">
        <v>1</v>
      </c>
      <c r="R7">
        <f>IF(P7="기계경비", J7, 0)</f>
        <v>0</v>
      </c>
      <c r="S7">
        <f>IF(P7="운반비", J7, 0)</f>
        <v>0</v>
      </c>
      <c r="T7">
        <f>IF(P7="작업부산물", F7, 0)</f>
        <v>0</v>
      </c>
      <c r="U7">
        <f>IF(P7="관급", F7, 0)</f>
        <v>0</v>
      </c>
      <c r="V7">
        <f>IF(P7="외주비", J7, 0)</f>
        <v>0</v>
      </c>
      <c r="W7">
        <f>IF(P7="장비비", J7, 0)</f>
        <v>0</v>
      </c>
      <c r="X7">
        <f>IF(P7="폐기물처리비", J7, 0)</f>
        <v>0</v>
      </c>
      <c r="Y7">
        <f>IF(P7="가설비", J7, 0)</f>
        <v>0</v>
      </c>
      <c r="Z7">
        <f>IF(P7="잡비제외분", F7, 0)</f>
        <v>0</v>
      </c>
      <c r="AA7">
        <f>IF(P7="사급자재대", L7, 0)</f>
        <v>0</v>
      </c>
      <c r="AB7">
        <f>IF(P7="관급자재대", L7, 0)</f>
        <v>0</v>
      </c>
      <c r="AC7">
        <f>IF(P7="사용자항목1", L7, 0)</f>
        <v>0</v>
      </c>
      <c r="AD7">
        <f>IF(P7="사용자항목2", L7, 0)</f>
        <v>0</v>
      </c>
      <c r="AE7">
        <f>IF(P7="안전관리비", L7, 0)</f>
        <v>0</v>
      </c>
      <c r="AF7">
        <f>IF(P7="품질관리비", L7, 0)</f>
        <v>0</v>
      </c>
      <c r="AG7">
        <f>IF(P7="사용자항목5", L7, 0)</f>
        <v>0</v>
      </c>
      <c r="AH7">
        <f>IF(P7="사용자항목6", L7, 0)</f>
        <v>0</v>
      </c>
      <c r="AI7">
        <f>IF(P7="사용자항목7", L7, 0)</f>
        <v>0</v>
      </c>
      <c r="AJ7">
        <f>IF(P7="관급자 관급 자재대", L7, 0)</f>
        <v>0</v>
      </c>
      <c r="AK7">
        <f>IF(P7="사용자항목9", L7, 0)</f>
        <v>0</v>
      </c>
      <c r="AL7">
        <f>IF(P7="사용자항목10", L7, 0)</f>
        <v>0</v>
      </c>
      <c r="AM7">
        <f>IF(P7="사용자항목11", L7, 0)</f>
        <v>0</v>
      </c>
      <c r="AN7">
        <f>IF(P7="사용자항목12", L7, 0)</f>
        <v>0</v>
      </c>
      <c r="AO7">
        <f>IF(P7="사용자항목13", L7, 0)</f>
        <v>0</v>
      </c>
      <c r="AP7">
        <f>IF(P7="사용자항목14", L7, 0)</f>
        <v>0</v>
      </c>
      <c r="AQ7">
        <f>IF(P7="사용자항목15", L7, 0)</f>
        <v>0</v>
      </c>
      <c r="AR7">
        <f>IF(P7="사용자항목16", L7, 0)</f>
        <v>0</v>
      </c>
      <c r="AS7">
        <f>IF(P7="사용자항목17", L7, 0)</f>
        <v>0</v>
      </c>
      <c r="AT7">
        <f>IF(P7="사용자항목18", L7, 0)</f>
        <v>0</v>
      </c>
      <c r="AU7">
        <f>IF(P7="사용자항목19", L7, 0)</f>
        <v>0</v>
      </c>
    </row>
    <row r="8" spans="1:50" ht="21" customHeight="1" x14ac:dyDescent="0.3">
      <c r="A8" s="5" t="s">
        <v>58</v>
      </c>
      <c r="B8" s="5" t="s">
        <v>61</v>
      </c>
      <c r="C8" s="6" t="s">
        <v>16</v>
      </c>
      <c r="D8" s="7">
        <v>91</v>
      </c>
      <c r="E8" s="7"/>
      <c r="F8" s="7"/>
      <c r="G8" s="7"/>
      <c r="H8" s="7"/>
      <c r="I8" s="7"/>
      <c r="J8" s="7"/>
      <c r="K8" s="7"/>
      <c r="L8" s="7"/>
      <c r="M8" s="5" t="s">
        <v>60</v>
      </c>
      <c r="O8" t="str">
        <f>""</f>
        <v/>
      </c>
      <c r="P8" s="10" t="s">
        <v>44</v>
      </c>
      <c r="Q8">
        <v>1</v>
      </c>
      <c r="R8">
        <f>IF(P8="기계경비", J8, 0)</f>
        <v>0</v>
      </c>
      <c r="S8">
        <f>IF(P8="운반비", J8, 0)</f>
        <v>0</v>
      </c>
      <c r="T8">
        <f>IF(P8="작업부산물", F8, 0)</f>
        <v>0</v>
      </c>
      <c r="U8">
        <f>IF(P8="관급", F8, 0)</f>
        <v>0</v>
      </c>
      <c r="V8">
        <f>IF(P8="외주비", J8, 0)</f>
        <v>0</v>
      </c>
      <c r="W8">
        <f>IF(P8="장비비", J8, 0)</f>
        <v>0</v>
      </c>
      <c r="X8">
        <f>IF(P8="폐기물처리비", J8, 0)</f>
        <v>0</v>
      </c>
      <c r="Y8">
        <f>IF(P8="가설비", J8, 0)</f>
        <v>0</v>
      </c>
      <c r="Z8">
        <f>IF(P8="잡비제외분", F8, 0)</f>
        <v>0</v>
      </c>
      <c r="AA8">
        <f>IF(P8="사급자재대", L8, 0)</f>
        <v>0</v>
      </c>
      <c r="AB8">
        <f>IF(P8="관급자재대", L8, 0)</f>
        <v>0</v>
      </c>
      <c r="AC8">
        <f>IF(P8="사용자항목1", L8, 0)</f>
        <v>0</v>
      </c>
      <c r="AD8">
        <f>IF(P8="사용자항목2", L8, 0)</f>
        <v>0</v>
      </c>
      <c r="AE8">
        <f>IF(P8="안전관리비", L8, 0)</f>
        <v>0</v>
      </c>
      <c r="AF8">
        <f>IF(P8="품질관리비", L8, 0)</f>
        <v>0</v>
      </c>
      <c r="AG8">
        <f>IF(P8="사용자항목5", L8, 0)</f>
        <v>0</v>
      </c>
      <c r="AH8">
        <f>IF(P8="사용자항목6", L8, 0)</f>
        <v>0</v>
      </c>
      <c r="AI8">
        <f>IF(P8="사용자항목7", L8, 0)</f>
        <v>0</v>
      </c>
      <c r="AJ8">
        <f>IF(P8="관급자 관급 자재대", L8, 0)</f>
        <v>0</v>
      </c>
      <c r="AK8">
        <f>IF(P8="사용자항목9", L8, 0)</f>
        <v>0</v>
      </c>
      <c r="AL8">
        <f>IF(P8="사용자항목10", L8, 0)</f>
        <v>0</v>
      </c>
      <c r="AM8">
        <f>IF(P8="사용자항목11", L8, 0)</f>
        <v>0</v>
      </c>
      <c r="AN8">
        <f>IF(P8="사용자항목12", L8, 0)</f>
        <v>0</v>
      </c>
      <c r="AO8">
        <f>IF(P8="사용자항목13", L8, 0)</f>
        <v>0</v>
      </c>
      <c r="AP8">
        <f>IF(P8="사용자항목14", L8, 0)</f>
        <v>0</v>
      </c>
      <c r="AQ8">
        <f>IF(P8="사용자항목15", L8, 0)</f>
        <v>0</v>
      </c>
      <c r="AR8">
        <f>IF(P8="사용자항목16", L8, 0)</f>
        <v>0</v>
      </c>
      <c r="AS8">
        <f>IF(P8="사용자항목17", L8, 0)</f>
        <v>0</v>
      </c>
      <c r="AT8">
        <f>IF(P8="사용자항목18", L8, 0)</f>
        <v>0</v>
      </c>
      <c r="AU8">
        <f>IF(P8="사용자항목19", L8, 0)</f>
        <v>0</v>
      </c>
    </row>
    <row r="9" spans="1:50" ht="21" customHeight="1" x14ac:dyDescent="0.3">
      <c r="A9" s="5" t="s">
        <v>63</v>
      </c>
      <c r="B9" s="5" t="s">
        <v>64</v>
      </c>
      <c r="C9" s="6" t="s">
        <v>16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5" t="s">
        <v>62</v>
      </c>
      <c r="O9" t="str">
        <f>""</f>
        <v/>
      </c>
      <c r="P9" s="10" t="s">
        <v>44</v>
      </c>
      <c r="Q9">
        <v>1</v>
      </c>
      <c r="R9">
        <f>IF(P9="기계경비", J9, 0)</f>
        <v>0</v>
      </c>
      <c r="S9">
        <f>IF(P9="운반비", J9, 0)</f>
        <v>0</v>
      </c>
      <c r="T9">
        <f>IF(P9="작업부산물", F9, 0)</f>
        <v>0</v>
      </c>
      <c r="U9">
        <f>IF(P9="관급", F9, 0)</f>
        <v>0</v>
      </c>
      <c r="V9">
        <f>IF(P9="외주비", J9, 0)</f>
        <v>0</v>
      </c>
      <c r="W9">
        <f>IF(P9="장비비", J9, 0)</f>
        <v>0</v>
      </c>
      <c r="X9">
        <f>IF(P9="폐기물처리비", J9, 0)</f>
        <v>0</v>
      </c>
      <c r="Y9">
        <f>IF(P9="가설비", J9, 0)</f>
        <v>0</v>
      </c>
      <c r="Z9">
        <f>IF(P9="잡비제외분", F9, 0)</f>
        <v>0</v>
      </c>
      <c r="AA9">
        <f>IF(P9="사급자재대", L9, 0)</f>
        <v>0</v>
      </c>
      <c r="AB9">
        <f>IF(P9="관급자재대", L9, 0)</f>
        <v>0</v>
      </c>
      <c r="AC9">
        <f>IF(P9="사용자항목1", L9, 0)</f>
        <v>0</v>
      </c>
      <c r="AD9">
        <f>IF(P9="사용자항목2", L9, 0)</f>
        <v>0</v>
      </c>
      <c r="AE9">
        <f>IF(P9="안전관리비", L9, 0)</f>
        <v>0</v>
      </c>
      <c r="AF9">
        <f>IF(P9="품질관리비", L9, 0)</f>
        <v>0</v>
      </c>
      <c r="AG9">
        <f>IF(P9="사용자항목5", L9, 0)</f>
        <v>0</v>
      </c>
      <c r="AH9">
        <f>IF(P9="사용자항목6", L9, 0)</f>
        <v>0</v>
      </c>
      <c r="AI9">
        <f>IF(P9="사용자항목7", L9, 0)</f>
        <v>0</v>
      </c>
      <c r="AJ9">
        <f>IF(P9="관급자 관급 자재대", L9, 0)</f>
        <v>0</v>
      </c>
      <c r="AK9">
        <f>IF(P9="사용자항목9", L9, 0)</f>
        <v>0</v>
      </c>
      <c r="AL9">
        <f>IF(P9="사용자항목10", L9, 0)</f>
        <v>0</v>
      </c>
      <c r="AM9">
        <f>IF(P9="사용자항목11", L9, 0)</f>
        <v>0</v>
      </c>
      <c r="AN9">
        <f>IF(P9="사용자항목12", L9, 0)</f>
        <v>0</v>
      </c>
      <c r="AO9">
        <f>IF(P9="사용자항목13", L9, 0)</f>
        <v>0</v>
      </c>
      <c r="AP9">
        <f>IF(P9="사용자항목14", L9, 0)</f>
        <v>0</v>
      </c>
      <c r="AQ9">
        <f>IF(P9="사용자항목15", L9, 0)</f>
        <v>0</v>
      </c>
      <c r="AR9">
        <f>IF(P9="사용자항목16", L9, 0)</f>
        <v>0</v>
      </c>
      <c r="AS9">
        <f>IF(P9="사용자항목17", L9, 0)</f>
        <v>0</v>
      </c>
      <c r="AT9">
        <f>IF(P9="사용자항목18", L9, 0)</f>
        <v>0</v>
      </c>
      <c r="AU9">
        <f>IF(P9="사용자항목19", L9, 0)</f>
        <v>0</v>
      </c>
    </row>
    <row r="10" spans="1:50" ht="21" customHeight="1" x14ac:dyDescent="0.3">
      <c r="A10" s="8"/>
      <c r="B10" s="8"/>
      <c r="C10" s="9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1:50" ht="21" customHeight="1" x14ac:dyDescent="0.3">
      <c r="A11" s="8"/>
      <c r="B11" s="8"/>
      <c r="C11" s="9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50" ht="21" customHeight="1" x14ac:dyDescent="0.3">
      <c r="A12" s="8"/>
      <c r="B12" s="8"/>
      <c r="C12" s="9"/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50" ht="21" customHeight="1" x14ac:dyDescent="0.3">
      <c r="A13" s="8"/>
      <c r="B13" s="8"/>
      <c r="C13" s="9"/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50" ht="21" customHeight="1" x14ac:dyDescent="0.3">
      <c r="A14" s="8"/>
      <c r="B14" s="8"/>
      <c r="C14" s="9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50" ht="21" customHeight="1" x14ac:dyDescent="0.3">
      <c r="A15" s="8"/>
      <c r="B15" s="8"/>
      <c r="C15" s="9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50" ht="21" customHeight="1" x14ac:dyDescent="0.3">
      <c r="A16" s="8"/>
      <c r="B16" s="8"/>
      <c r="C16" s="9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50" ht="21" customHeight="1" x14ac:dyDescent="0.3">
      <c r="A17" s="8"/>
      <c r="B17" s="8"/>
      <c r="C17" s="9"/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50" ht="21" customHeight="1" x14ac:dyDescent="0.3">
      <c r="A18" s="8"/>
      <c r="B18" s="8"/>
      <c r="C18" s="9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50" ht="21" customHeight="1" x14ac:dyDescent="0.3">
      <c r="A19" s="8"/>
      <c r="B19" s="8"/>
      <c r="C19" s="9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1:50" ht="21" customHeight="1" x14ac:dyDescent="0.3">
      <c r="A20" s="8"/>
      <c r="B20" s="8"/>
      <c r="C20" s="9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50" ht="21" customHeight="1" x14ac:dyDescent="0.3">
      <c r="A21" s="8"/>
      <c r="B21" s="8"/>
      <c r="C21" s="9"/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50" ht="21" customHeight="1" x14ac:dyDescent="0.3">
      <c r="A22" s="8"/>
      <c r="B22" s="8"/>
      <c r="C22" s="9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50" ht="21" customHeight="1" x14ac:dyDescent="0.3">
      <c r="A23" s="8"/>
      <c r="B23" s="8"/>
      <c r="C23" s="9"/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1:50" ht="21" customHeight="1" x14ac:dyDescent="0.3">
      <c r="A24" s="11" t="s">
        <v>45</v>
      </c>
      <c r="B24" s="12"/>
      <c r="C24" s="13"/>
      <c r="D24" s="14"/>
      <c r="E24" s="14"/>
      <c r="F24" s="14">
        <f>ROUNDDOWN(SUMIF(Q6:Q23, "1", F6:F23), 0)</f>
        <v>0</v>
      </c>
      <c r="G24" s="14"/>
      <c r="H24" s="14">
        <f>ROUNDDOWN(SUMIF(Q6:Q23, "1", H6:H23), 0)</f>
        <v>0</v>
      </c>
      <c r="I24" s="14"/>
      <c r="J24" s="14">
        <f>ROUNDDOWN(SUMIF(Q6:Q23, "1", J6:J23), 0)</f>
        <v>0</v>
      </c>
      <c r="K24" s="14"/>
      <c r="L24" s="14">
        <f>F24+H24+J24</f>
        <v>0</v>
      </c>
      <c r="M24" s="12"/>
      <c r="R24">
        <f t="shared" ref="R24:AX24" si="0">ROUNDDOWN(SUM(R6:R9), 0)</f>
        <v>0</v>
      </c>
      <c r="S24">
        <f t="shared" si="0"/>
        <v>0</v>
      </c>
      <c r="T24">
        <f t="shared" si="0"/>
        <v>0</v>
      </c>
      <c r="U24">
        <f t="shared" si="0"/>
        <v>0</v>
      </c>
      <c r="V24">
        <f t="shared" si="0"/>
        <v>0</v>
      </c>
      <c r="W24">
        <f t="shared" si="0"/>
        <v>0</v>
      </c>
      <c r="X24">
        <f t="shared" si="0"/>
        <v>0</v>
      </c>
      <c r="Y24">
        <f t="shared" si="0"/>
        <v>0</v>
      </c>
      <c r="Z24">
        <f t="shared" si="0"/>
        <v>0</v>
      </c>
      <c r="AA24">
        <f t="shared" si="0"/>
        <v>0</v>
      </c>
      <c r="AB24">
        <f t="shared" si="0"/>
        <v>0</v>
      </c>
      <c r="AC24">
        <f t="shared" si="0"/>
        <v>0</v>
      </c>
      <c r="AD24">
        <f t="shared" si="0"/>
        <v>0</v>
      </c>
      <c r="AE24">
        <f t="shared" si="0"/>
        <v>0</v>
      </c>
      <c r="AF24">
        <f t="shared" si="0"/>
        <v>0</v>
      </c>
      <c r="AG24">
        <f t="shared" si="0"/>
        <v>0</v>
      </c>
      <c r="AH24">
        <f t="shared" si="0"/>
        <v>0</v>
      </c>
      <c r="AI24">
        <f t="shared" si="0"/>
        <v>0</v>
      </c>
      <c r="AJ24">
        <f t="shared" si="0"/>
        <v>0</v>
      </c>
      <c r="AK24">
        <f t="shared" si="0"/>
        <v>0</v>
      </c>
      <c r="AL24">
        <f t="shared" si="0"/>
        <v>0</v>
      </c>
      <c r="AM24">
        <f t="shared" si="0"/>
        <v>0</v>
      </c>
      <c r="AN24">
        <f t="shared" si="0"/>
        <v>0</v>
      </c>
      <c r="AO24">
        <f t="shared" si="0"/>
        <v>0</v>
      </c>
      <c r="AP24">
        <f t="shared" si="0"/>
        <v>0</v>
      </c>
      <c r="AQ24">
        <f t="shared" si="0"/>
        <v>0</v>
      </c>
      <c r="AR24">
        <f t="shared" si="0"/>
        <v>0</v>
      </c>
      <c r="AS24">
        <f t="shared" si="0"/>
        <v>0</v>
      </c>
      <c r="AT24">
        <f t="shared" si="0"/>
        <v>0</v>
      </c>
      <c r="AU24">
        <f t="shared" si="0"/>
        <v>0</v>
      </c>
      <c r="AV24">
        <f t="shared" si="0"/>
        <v>0</v>
      </c>
      <c r="AW24">
        <f t="shared" si="0"/>
        <v>0</v>
      </c>
      <c r="AX24">
        <f t="shared" si="0"/>
        <v>0</v>
      </c>
    </row>
    <row r="25" spans="1:50" ht="21" customHeight="1" x14ac:dyDescent="0.3">
      <c r="A25" s="56" t="s">
        <v>160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50" ht="21" customHeight="1" x14ac:dyDescent="0.3">
      <c r="A26" s="5" t="s">
        <v>14</v>
      </c>
      <c r="B26" s="5" t="s">
        <v>15</v>
      </c>
      <c r="C26" s="6" t="s">
        <v>16</v>
      </c>
      <c r="D26" s="7">
        <v>91</v>
      </c>
      <c r="E26" s="7"/>
      <c r="F26" s="7"/>
      <c r="G26" s="7"/>
      <c r="H26" s="7"/>
      <c r="I26" s="7"/>
      <c r="J26" s="7"/>
      <c r="K26" s="7"/>
      <c r="L26" s="7"/>
      <c r="M26" s="8"/>
      <c r="O26" t="str">
        <f>"01"</f>
        <v>01</v>
      </c>
      <c r="P26" s="10" t="s">
        <v>44</v>
      </c>
      <c r="Q26">
        <v>1</v>
      </c>
      <c r="R26">
        <f>IF(P26="기계경비", J26, 0)</f>
        <v>0</v>
      </c>
      <c r="S26">
        <f>IF(P26="운반비", J26, 0)</f>
        <v>0</v>
      </c>
      <c r="T26">
        <f>IF(P26="작업부산물", F26, 0)</f>
        <v>0</v>
      </c>
      <c r="U26">
        <f>IF(P26="관급", F26, 0)</f>
        <v>0</v>
      </c>
      <c r="V26">
        <f>IF(P26="외주비", J26, 0)</f>
        <v>0</v>
      </c>
      <c r="W26">
        <f>IF(P26="장비비", J26, 0)</f>
        <v>0</v>
      </c>
      <c r="X26">
        <f>IF(P26="폐기물처리비", J26, 0)</f>
        <v>0</v>
      </c>
      <c r="Y26">
        <f>IF(P26="가설비", J26, 0)</f>
        <v>0</v>
      </c>
      <c r="Z26">
        <f>IF(P26="잡비제외분", F26, 0)</f>
        <v>0</v>
      </c>
      <c r="AA26">
        <f>IF(P26="사급자재대", L26, 0)</f>
        <v>0</v>
      </c>
      <c r="AB26">
        <f>IF(P26="관급자재대", L26, 0)</f>
        <v>0</v>
      </c>
      <c r="AC26">
        <f>IF(P26="사용자항목1", L26, 0)</f>
        <v>0</v>
      </c>
      <c r="AD26">
        <f>IF(P26="사용자항목2", L26, 0)</f>
        <v>0</v>
      </c>
      <c r="AE26">
        <f>IF(P26="안전관리비", L26, 0)</f>
        <v>0</v>
      </c>
      <c r="AF26">
        <f>IF(P26="품질관리비", L26, 0)</f>
        <v>0</v>
      </c>
      <c r="AG26">
        <f>IF(P26="사용자항목5", L26, 0)</f>
        <v>0</v>
      </c>
      <c r="AH26">
        <f>IF(P26="사용자항목6", L26, 0)</f>
        <v>0</v>
      </c>
      <c r="AI26">
        <f>IF(P26="사용자항목7", L26, 0)</f>
        <v>0</v>
      </c>
      <c r="AJ26">
        <f>IF(P26="관급자 관급 자재대", L26, 0)</f>
        <v>0</v>
      </c>
      <c r="AK26">
        <f>IF(P26="사용자항목9", L26, 0)</f>
        <v>0</v>
      </c>
      <c r="AL26">
        <f>IF(P26="사용자항목10", L26, 0)</f>
        <v>0</v>
      </c>
      <c r="AM26">
        <f>IF(P26="사용자항목11", L26, 0)</f>
        <v>0</v>
      </c>
      <c r="AN26">
        <f>IF(P26="사용자항목12", L26, 0)</f>
        <v>0</v>
      </c>
      <c r="AO26">
        <f>IF(P26="사용자항목13", L26, 0)</f>
        <v>0</v>
      </c>
      <c r="AP26">
        <f>IF(P26="사용자항목14", L26, 0)</f>
        <v>0</v>
      </c>
      <c r="AQ26">
        <f>IF(P26="사용자항목15", L26, 0)</f>
        <v>0</v>
      </c>
      <c r="AR26">
        <f>IF(P26="사용자항목16", L26, 0)</f>
        <v>0</v>
      </c>
      <c r="AS26">
        <f>IF(P26="사용자항목17", L26, 0)</f>
        <v>0</v>
      </c>
      <c r="AT26">
        <f>IF(P26="사용자항목18", L26, 0)</f>
        <v>0</v>
      </c>
      <c r="AU26">
        <f>IF(P26="사용자항목19", L26, 0)</f>
        <v>0</v>
      </c>
    </row>
    <row r="27" spans="1:50" ht="21" customHeight="1" x14ac:dyDescent="0.3">
      <c r="A27" s="5" t="s">
        <v>66</v>
      </c>
      <c r="B27" s="5" t="s">
        <v>67</v>
      </c>
      <c r="C27" s="6" t="s">
        <v>16</v>
      </c>
      <c r="D27" s="7">
        <v>89</v>
      </c>
      <c r="E27" s="7"/>
      <c r="F27" s="7"/>
      <c r="G27" s="7"/>
      <c r="H27" s="7"/>
      <c r="I27" s="7"/>
      <c r="J27" s="7"/>
      <c r="K27" s="7"/>
      <c r="L27" s="7"/>
      <c r="M27" s="5" t="s">
        <v>65</v>
      </c>
      <c r="O27" t="str">
        <f>""</f>
        <v/>
      </c>
      <c r="P27" s="10" t="s">
        <v>44</v>
      </c>
      <c r="Q27">
        <v>1</v>
      </c>
      <c r="R27">
        <f>IF(P27="기계경비", J27, 0)</f>
        <v>0</v>
      </c>
      <c r="S27">
        <f>IF(P27="운반비", J27, 0)</f>
        <v>0</v>
      </c>
      <c r="T27">
        <f>IF(P27="작업부산물", F27, 0)</f>
        <v>0</v>
      </c>
      <c r="U27">
        <f>IF(P27="관급", F27, 0)</f>
        <v>0</v>
      </c>
      <c r="V27">
        <f>IF(P27="외주비", J27, 0)</f>
        <v>0</v>
      </c>
      <c r="W27">
        <f>IF(P27="장비비", J27, 0)</f>
        <v>0</v>
      </c>
      <c r="X27">
        <f>IF(P27="폐기물처리비", J27, 0)</f>
        <v>0</v>
      </c>
      <c r="Y27">
        <f>IF(P27="가설비", J27, 0)</f>
        <v>0</v>
      </c>
      <c r="Z27">
        <f>IF(P27="잡비제외분", F27, 0)</f>
        <v>0</v>
      </c>
      <c r="AA27">
        <f>IF(P27="사급자재대", L27, 0)</f>
        <v>0</v>
      </c>
      <c r="AB27">
        <f>IF(P27="관급자재대", L27, 0)</f>
        <v>0</v>
      </c>
      <c r="AC27">
        <f>IF(P27="사용자항목1", L27, 0)</f>
        <v>0</v>
      </c>
      <c r="AD27">
        <f>IF(P27="사용자항목2", L27, 0)</f>
        <v>0</v>
      </c>
      <c r="AE27">
        <f>IF(P27="안전관리비", L27, 0)</f>
        <v>0</v>
      </c>
      <c r="AF27">
        <f>IF(P27="품질관리비", L27, 0)</f>
        <v>0</v>
      </c>
      <c r="AG27">
        <f>IF(P27="사용자항목5", L27, 0)</f>
        <v>0</v>
      </c>
      <c r="AH27">
        <f>IF(P27="사용자항목6", L27, 0)</f>
        <v>0</v>
      </c>
      <c r="AI27">
        <f>IF(P27="사용자항목7", L27, 0)</f>
        <v>0</v>
      </c>
      <c r="AJ27">
        <f>IF(P27="관급자 관급 자재대", L27, 0)</f>
        <v>0</v>
      </c>
      <c r="AK27">
        <f>IF(P27="사용자항목9", L27, 0)</f>
        <v>0</v>
      </c>
      <c r="AL27">
        <f>IF(P27="사용자항목10", L27, 0)</f>
        <v>0</v>
      </c>
      <c r="AM27">
        <f>IF(P27="사용자항목11", L27, 0)</f>
        <v>0</v>
      </c>
      <c r="AN27">
        <f>IF(P27="사용자항목12", L27, 0)</f>
        <v>0</v>
      </c>
      <c r="AO27">
        <f>IF(P27="사용자항목13", L27, 0)</f>
        <v>0</v>
      </c>
      <c r="AP27">
        <f>IF(P27="사용자항목14", L27, 0)</f>
        <v>0</v>
      </c>
      <c r="AQ27">
        <f>IF(P27="사용자항목15", L27, 0)</f>
        <v>0</v>
      </c>
      <c r="AR27">
        <f>IF(P27="사용자항목16", L27, 0)</f>
        <v>0</v>
      </c>
      <c r="AS27">
        <f>IF(P27="사용자항목17", L27, 0)</f>
        <v>0</v>
      </c>
      <c r="AT27">
        <f>IF(P27="사용자항목18", L27, 0)</f>
        <v>0</v>
      </c>
      <c r="AU27">
        <f>IF(P27="사용자항목19", L27, 0)</f>
        <v>0</v>
      </c>
    </row>
    <row r="28" spans="1:50" ht="21" customHeight="1" x14ac:dyDescent="0.3">
      <c r="A28" s="5" t="s">
        <v>14</v>
      </c>
      <c r="B28" s="5" t="s">
        <v>17</v>
      </c>
      <c r="C28" s="6" t="s">
        <v>16</v>
      </c>
      <c r="D28" s="7">
        <v>338</v>
      </c>
      <c r="E28" s="7"/>
      <c r="F28" s="7"/>
      <c r="G28" s="7"/>
      <c r="H28" s="7"/>
      <c r="I28" s="7"/>
      <c r="J28" s="7"/>
      <c r="K28" s="7"/>
      <c r="L28" s="7"/>
      <c r="M28" s="8"/>
      <c r="O28" t="str">
        <f>"01"</f>
        <v>01</v>
      </c>
      <c r="P28" s="10" t="s">
        <v>44</v>
      </c>
      <c r="Q28">
        <v>1</v>
      </c>
      <c r="R28">
        <f>IF(P28="기계경비", J28, 0)</f>
        <v>0</v>
      </c>
      <c r="S28">
        <f>IF(P28="운반비", J28, 0)</f>
        <v>0</v>
      </c>
      <c r="T28">
        <f>IF(P28="작업부산물", F28, 0)</f>
        <v>0</v>
      </c>
      <c r="U28">
        <f>IF(P28="관급", F28, 0)</f>
        <v>0</v>
      </c>
      <c r="V28">
        <f>IF(P28="외주비", J28, 0)</f>
        <v>0</v>
      </c>
      <c r="W28">
        <f>IF(P28="장비비", J28, 0)</f>
        <v>0</v>
      </c>
      <c r="X28">
        <f>IF(P28="폐기물처리비", J28, 0)</f>
        <v>0</v>
      </c>
      <c r="Y28">
        <f>IF(P28="가설비", J28, 0)</f>
        <v>0</v>
      </c>
      <c r="Z28">
        <f>IF(P28="잡비제외분", F28, 0)</f>
        <v>0</v>
      </c>
      <c r="AA28">
        <f>IF(P28="사급자재대", L28, 0)</f>
        <v>0</v>
      </c>
      <c r="AB28">
        <f>IF(P28="관급자재대", L28, 0)</f>
        <v>0</v>
      </c>
      <c r="AC28">
        <f>IF(P28="사용자항목1", L28, 0)</f>
        <v>0</v>
      </c>
      <c r="AD28">
        <f>IF(P28="사용자항목2", L28, 0)</f>
        <v>0</v>
      </c>
      <c r="AE28">
        <f>IF(P28="안전관리비", L28, 0)</f>
        <v>0</v>
      </c>
      <c r="AF28">
        <f>IF(P28="품질관리비", L28, 0)</f>
        <v>0</v>
      </c>
      <c r="AG28">
        <f>IF(P28="사용자항목5", L28, 0)</f>
        <v>0</v>
      </c>
      <c r="AH28">
        <f>IF(P28="사용자항목6", L28, 0)</f>
        <v>0</v>
      </c>
      <c r="AI28">
        <f>IF(P28="사용자항목7", L28, 0)</f>
        <v>0</v>
      </c>
      <c r="AJ28">
        <f>IF(P28="관급자 관급 자재대", L28, 0)</f>
        <v>0</v>
      </c>
      <c r="AK28">
        <f>IF(P28="사용자항목9", L28, 0)</f>
        <v>0</v>
      </c>
      <c r="AL28">
        <f>IF(P28="사용자항목10", L28, 0)</f>
        <v>0</v>
      </c>
      <c r="AM28">
        <f>IF(P28="사용자항목11", L28, 0)</f>
        <v>0</v>
      </c>
      <c r="AN28">
        <f>IF(P28="사용자항목12", L28, 0)</f>
        <v>0</v>
      </c>
      <c r="AO28">
        <f>IF(P28="사용자항목13", L28, 0)</f>
        <v>0</v>
      </c>
      <c r="AP28">
        <f>IF(P28="사용자항목14", L28, 0)</f>
        <v>0</v>
      </c>
      <c r="AQ28">
        <f>IF(P28="사용자항목15", L28, 0)</f>
        <v>0</v>
      </c>
      <c r="AR28">
        <f>IF(P28="사용자항목16", L28, 0)</f>
        <v>0</v>
      </c>
      <c r="AS28">
        <f>IF(P28="사용자항목17", L28, 0)</f>
        <v>0</v>
      </c>
      <c r="AT28">
        <f>IF(P28="사용자항목18", L28, 0)</f>
        <v>0</v>
      </c>
      <c r="AU28">
        <f>IF(P28="사용자항목19", L28, 0)</f>
        <v>0</v>
      </c>
    </row>
    <row r="29" spans="1:50" ht="21" customHeight="1" x14ac:dyDescent="0.3">
      <c r="A29" s="5" t="s">
        <v>69</v>
      </c>
      <c r="B29" s="5" t="s">
        <v>70</v>
      </c>
      <c r="C29" s="6" t="s">
        <v>16</v>
      </c>
      <c r="D29" s="7">
        <v>328</v>
      </c>
      <c r="E29" s="7"/>
      <c r="F29" s="7"/>
      <c r="G29" s="7"/>
      <c r="H29" s="7"/>
      <c r="I29" s="7"/>
      <c r="J29" s="7"/>
      <c r="K29" s="7"/>
      <c r="L29" s="7"/>
      <c r="M29" s="5" t="s">
        <v>68</v>
      </c>
      <c r="O29" t="str">
        <f>""</f>
        <v/>
      </c>
      <c r="P29" s="10" t="s">
        <v>44</v>
      </c>
      <c r="Q29">
        <v>1</v>
      </c>
      <c r="R29">
        <f>IF(P29="기계경비", J29, 0)</f>
        <v>0</v>
      </c>
      <c r="S29">
        <f>IF(P29="운반비", J29, 0)</f>
        <v>0</v>
      </c>
      <c r="T29">
        <f>IF(P29="작업부산물", F29, 0)</f>
        <v>0</v>
      </c>
      <c r="U29">
        <f>IF(P29="관급", F29, 0)</f>
        <v>0</v>
      </c>
      <c r="V29">
        <f>IF(P29="외주비", J29, 0)</f>
        <v>0</v>
      </c>
      <c r="W29">
        <f>IF(P29="장비비", J29, 0)</f>
        <v>0</v>
      </c>
      <c r="X29">
        <f>IF(P29="폐기물처리비", J29, 0)</f>
        <v>0</v>
      </c>
      <c r="Y29">
        <f>IF(P29="가설비", J29, 0)</f>
        <v>0</v>
      </c>
      <c r="Z29">
        <f>IF(P29="잡비제외분", F29, 0)</f>
        <v>0</v>
      </c>
      <c r="AA29">
        <f>IF(P29="사급자재대", L29, 0)</f>
        <v>0</v>
      </c>
      <c r="AB29">
        <f>IF(P29="관급자재대", L29, 0)</f>
        <v>0</v>
      </c>
      <c r="AC29">
        <f>IF(P29="사용자항목1", L29, 0)</f>
        <v>0</v>
      </c>
      <c r="AD29">
        <f>IF(P29="사용자항목2", L29, 0)</f>
        <v>0</v>
      </c>
      <c r="AE29">
        <f>IF(P29="안전관리비", L29, 0)</f>
        <v>0</v>
      </c>
      <c r="AF29">
        <f>IF(P29="품질관리비", L29, 0)</f>
        <v>0</v>
      </c>
      <c r="AG29">
        <f>IF(P29="사용자항목5", L29, 0)</f>
        <v>0</v>
      </c>
      <c r="AH29">
        <f>IF(P29="사용자항목6", L29, 0)</f>
        <v>0</v>
      </c>
      <c r="AI29">
        <f>IF(P29="사용자항목7", L29, 0)</f>
        <v>0</v>
      </c>
      <c r="AJ29">
        <f>IF(P29="관급자 관급 자재대", L29, 0)</f>
        <v>0</v>
      </c>
      <c r="AK29">
        <f>IF(P29="사용자항목9", L29, 0)</f>
        <v>0</v>
      </c>
      <c r="AL29">
        <f>IF(P29="사용자항목10", L29, 0)</f>
        <v>0</v>
      </c>
      <c r="AM29">
        <f>IF(P29="사용자항목11", L29, 0)</f>
        <v>0</v>
      </c>
      <c r="AN29">
        <f>IF(P29="사용자항목12", L29, 0)</f>
        <v>0</v>
      </c>
      <c r="AO29">
        <f>IF(P29="사용자항목13", L29, 0)</f>
        <v>0</v>
      </c>
      <c r="AP29">
        <f>IF(P29="사용자항목14", L29, 0)</f>
        <v>0</v>
      </c>
      <c r="AQ29">
        <f>IF(P29="사용자항목15", L29, 0)</f>
        <v>0</v>
      </c>
      <c r="AR29">
        <f>IF(P29="사용자항목16", L29, 0)</f>
        <v>0</v>
      </c>
      <c r="AS29">
        <f>IF(P29="사용자항목17", L29, 0)</f>
        <v>0</v>
      </c>
      <c r="AT29">
        <f>IF(P29="사용자항목18", L29, 0)</f>
        <v>0</v>
      </c>
      <c r="AU29">
        <f>IF(P29="사용자항목19", L29, 0)</f>
        <v>0</v>
      </c>
    </row>
    <row r="30" spans="1:50" ht="21" customHeight="1" x14ac:dyDescent="0.3">
      <c r="A30" s="5" t="s">
        <v>47</v>
      </c>
      <c r="B30" s="5" t="s">
        <v>72</v>
      </c>
      <c r="C30" s="6" t="s">
        <v>6</v>
      </c>
      <c r="D30" s="7">
        <v>41</v>
      </c>
      <c r="E30" s="7"/>
      <c r="F30" s="7"/>
      <c r="G30" s="7"/>
      <c r="H30" s="7"/>
      <c r="I30" s="7"/>
      <c r="J30" s="7"/>
      <c r="K30" s="7"/>
      <c r="L30" s="7"/>
      <c r="M30" s="5" t="s">
        <v>71</v>
      </c>
      <c r="O30" t="str">
        <f>""</f>
        <v/>
      </c>
      <c r="P30" s="10" t="s">
        <v>44</v>
      </c>
      <c r="Q30">
        <v>1</v>
      </c>
      <c r="R30">
        <f>IF(P30="기계경비", J30, 0)</f>
        <v>0</v>
      </c>
      <c r="S30">
        <f>IF(P30="운반비", J30, 0)</f>
        <v>0</v>
      </c>
      <c r="T30">
        <f>IF(P30="작업부산물", F30, 0)</f>
        <v>0</v>
      </c>
      <c r="U30">
        <f>IF(P30="관급", F30, 0)</f>
        <v>0</v>
      </c>
      <c r="V30">
        <f>IF(P30="외주비", J30, 0)</f>
        <v>0</v>
      </c>
      <c r="W30">
        <f>IF(P30="장비비", J30, 0)</f>
        <v>0</v>
      </c>
      <c r="X30">
        <f>IF(P30="폐기물처리비", J30, 0)</f>
        <v>0</v>
      </c>
      <c r="Y30">
        <f>IF(P30="가설비", J30, 0)</f>
        <v>0</v>
      </c>
      <c r="Z30">
        <f>IF(P30="잡비제외분", F30, 0)</f>
        <v>0</v>
      </c>
      <c r="AA30">
        <f>IF(P30="사급자재대", L30, 0)</f>
        <v>0</v>
      </c>
      <c r="AB30">
        <f>IF(P30="관급자재대", L30, 0)</f>
        <v>0</v>
      </c>
      <c r="AC30">
        <f>IF(P30="사용자항목1", L30, 0)</f>
        <v>0</v>
      </c>
      <c r="AD30">
        <f>IF(P30="사용자항목2", L30, 0)</f>
        <v>0</v>
      </c>
      <c r="AE30">
        <f>IF(P30="안전관리비", L30, 0)</f>
        <v>0</v>
      </c>
      <c r="AF30">
        <f>IF(P30="품질관리비", L30, 0)</f>
        <v>0</v>
      </c>
      <c r="AG30">
        <f>IF(P30="사용자항목5", L30, 0)</f>
        <v>0</v>
      </c>
      <c r="AH30">
        <f>IF(P30="사용자항목6", L30, 0)</f>
        <v>0</v>
      </c>
      <c r="AI30">
        <f>IF(P30="사용자항목7", L30, 0)</f>
        <v>0</v>
      </c>
      <c r="AJ30">
        <f>IF(P30="관급자 관급 자재대", L30, 0)</f>
        <v>0</v>
      </c>
      <c r="AK30">
        <f>IF(P30="사용자항목9", L30, 0)</f>
        <v>0</v>
      </c>
      <c r="AL30">
        <f>IF(P30="사용자항목10", L30, 0)</f>
        <v>0</v>
      </c>
      <c r="AM30">
        <f>IF(P30="사용자항목11", L30, 0)</f>
        <v>0</v>
      </c>
      <c r="AN30">
        <f>IF(P30="사용자항목12", L30, 0)</f>
        <v>0</v>
      </c>
      <c r="AO30">
        <f>IF(P30="사용자항목13", L30, 0)</f>
        <v>0</v>
      </c>
      <c r="AP30">
        <f>IF(P30="사용자항목14", L30, 0)</f>
        <v>0</v>
      </c>
      <c r="AQ30">
        <f>IF(P30="사용자항목15", L30, 0)</f>
        <v>0</v>
      </c>
      <c r="AR30">
        <f>IF(P30="사용자항목16", L30, 0)</f>
        <v>0</v>
      </c>
      <c r="AS30">
        <f>IF(P30="사용자항목17", L30, 0)</f>
        <v>0</v>
      </c>
      <c r="AT30">
        <f>IF(P30="사용자항목18", L30, 0)</f>
        <v>0</v>
      </c>
      <c r="AU30">
        <f>IF(P30="사용자항목19", L30, 0)</f>
        <v>0</v>
      </c>
    </row>
    <row r="31" spans="1:50" ht="21" customHeight="1" x14ac:dyDescent="0.3">
      <c r="A31" s="8"/>
      <c r="B31" s="8"/>
      <c r="C31" s="9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50" ht="21" customHeight="1" x14ac:dyDescent="0.3">
      <c r="A32" s="8"/>
      <c r="B32" s="8"/>
      <c r="C32" s="9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50" ht="21" customHeight="1" x14ac:dyDescent="0.3">
      <c r="A33" s="8"/>
      <c r="B33" s="8"/>
      <c r="C33" s="9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1:50" ht="21" customHeight="1" x14ac:dyDescent="0.3">
      <c r="A34" s="8"/>
      <c r="B34" s="8"/>
      <c r="C34" s="9"/>
      <c r="D34" s="7"/>
      <c r="E34" s="7"/>
      <c r="F34" s="7"/>
      <c r="G34" s="7"/>
      <c r="H34" s="7"/>
      <c r="I34" s="7"/>
      <c r="J34" s="7"/>
      <c r="K34" s="7"/>
      <c r="L34" s="7"/>
      <c r="M34" s="8"/>
    </row>
    <row r="35" spans="1:50" ht="21" customHeight="1" x14ac:dyDescent="0.3">
      <c r="A35" s="8"/>
      <c r="B35" s="8"/>
      <c r="C35" s="9"/>
      <c r="D35" s="7"/>
      <c r="E35" s="7"/>
      <c r="F35" s="7"/>
      <c r="G35" s="7"/>
      <c r="H35" s="7"/>
      <c r="I35" s="7"/>
      <c r="J35" s="7"/>
      <c r="K35" s="7"/>
      <c r="L35" s="7"/>
      <c r="M35" s="8"/>
    </row>
    <row r="36" spans="1:50" ht="21" customHeight="1" x14ac:dyDescent="0.3">
      <c r="A36" s="8"/>
      <c r="B36" s="8"/>
      <c r="C36" s="9"/>
      <c r="D36" s="7"/>
      <c r="E36" s="7"/>
      <c r="F36" s="7"/>
      <c r="G36" s="7"/>
      <c r="H36" s="7"/>
      <c r="I36" s="7"/>
      <c r="J36" s="7"/>
      <c r="K36" s="7"/>
      <c r="L36" s="7"/>
      <c r="M36" s="8"/>
    </row>
    <row r="37" spans="1:50" ht="21" customHeight="1" x14ac:dyDescent="0.3">
      <c r="A37" s="8"/>
      <c r="B37" s="8"/>
      <c r="C37" s="9"/>
      <c r="D37" s="7"/>
      <c r="E37" s="7"/>
      <c r="F37" s="7"/>
      <c r="G37" s="7"/>
      <c r="H37" s="7"/>
      <c r="I37" s="7"/>
      <c r="J37" s="7"/>
      <c r="K37" s="7"/>
      <c r="L37" s="7"/>
      <c r="M37" s="8"/>
    </row>
    <row r="38" spans="1:50" ht="21" customHeight="1" x14ac:dyDescent="0.3">
      <c r="A38" s="8"/>
      <c r="B38" s="8"/>
      <c r="C38" s="9"/>
      <c r="D38" s="7"/>
      <c r="E38" s="7"/>
      <c r="F38" s="7"/>
      <c r="G38" s="7"/>
      <c r="H38" s="7"/>
      <c r="I38" s="7"/>
      <c r="J38" s="7"/>
      <c r="K38" s="7"/>
      <c r="L38" s="7"/>
      <c r="M38" s="8"/>
    </row>
    <row r="39" spans="1:50" ht="21" customHeight="1" x14ac:dyDescent="0.3">
      <c r="A39" s="8"/>
      <c r="B39" s="8"/>
      <c r="C39" s="9"/>
      <c r="D39" s="7"/>
      <c r="E39" s="7"/>
      <c r="F39" s="7"/>
      <c r="G39" s="7"/>
      <c r="H39" s="7"/>
      <c r="I39" s="7"/>
      <c r="J39" s="7"/>
      <c r="K39" s="7"/>
      <c r="L39" s="7"/>
      <c r="M39" s="8"/>
    </row>
    <row r="40" spans="1:50" ht="21" customHeight="1" x14ac:dyDescent="0.3">
      <c r="A40" s="8"/>
      <c r="B40" s="8"/>
      <c r="C40" s="9"/>
      <c r="D40" s="7"/>
      <c r="E40" s="7"/>
      <c r="F40" s="7"/>
      <c r="G40" s="7"/>
      <c r="H40" s="7"/>
      <c r="I40" s="7"/>
      <c r="J40" s="7"/>
      <c r="K40" s="7"/>
      <c r="L40" s="7"/>
      <c r="M40" s="8"/>
    </row>
    <row r="41" spans="1:50" ht="21" customHeight="1" x14ac:dyDescent="0.3">
      <c r="A41" s="8"/>
      <c r="B41" s="8"/>
      <c r="C41" s="9"/>
      <c r="D41" s="7"/>
      <c r="E41" s="7"/>
      <c r="F41" s="7"/>
      <c r="G41" s="7"/>
      <c r="H41" s="7"/>
      <c r="I41" s="7"/>
      <c r="J41" s="7"/>
      <c r="K41" s="7"/>
      <c r="L41" s="7"/>
      <c r="M41" s="8"/>
    </row>
    <row r="42" spans="1:50" ht="21" customHeight="1" x14ac:dyDescent="0.3">
      <c r="A42" s="8"/>
      <c r="B42" s="8"/>
      <c r="C42" s="9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spans="1:50" ht="21" customHeight="1" x14ac:dyDescent="0.3">
      <c r="A43" s="8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50" ht="21" customHeight="1" x14ac:dyDescent="0.3">
      <c r="A44" s="11" t="s">
        <v>45</v>
      </c>
      <c r="B44" s="12"/>
      <c r="C44" s="13"/>
      <c r="D44" s="14"/>
      <c r="E44" s="14"/>
      <c r="F44" s="14">
        <f>ROUNDDOWN(SUMIF(Q26:Q43, "1", F26:F43), 0)</f>
        <v>0</v>
      </c>
      <c r="G44" s="14"/>
      <c r="H44" s="14">
        <f>ROUNDDOWN(SUMIF(Q26:Q43, "1", H26:H43), 0)</f>
        <v>0</v>
      </c>
      <c r="I44" s="14"/>
      <c r="J44" s="14">
        <f>ROUNDDOWN(SUMIF(Q26:Q43, "1", J26:J43), 0)</f>
        <v>0</v>
      </c>
      <c r="K44" s="14"/>
      <c r="L44" s="14">
        <f>F44+H44+J44</f>
        <v>0</v>
      </c>
      <c r="M44" s="12"/>
      <c r="R44">
        <f t="shared" ref="R44:AX44" si="1">ROUNDDOWN(SUM(R26:R30), 0)</f>
        <v>0</v>
      </c>
      <c r="S44">
        <f t="shared" si="1"/>
        <v>0</v>
      </c>
      <c r="T44">
        <f t="shared" si="1"/>
        <v>0</v>
      </c>
      <c r="U44">
        <f t="shared" si="1"/>
        <v>0</v>
      </c>
      <c r="V44">
        <f t="shared" si="1"/>
        <v>0</v>
      </c>
      <c r="W44">
        <f t="shared" si="1"/>
        <v>0</v>
      </c>
      <c r="X44">
        <f t="shared" si="1"/>
        <v>0</v>
      </c>
      <c r="Y44">
        <f t="shared" si="1"/>
        <v>0</v>
      </c>
      <c r="Z44">
        <f t="shared" si="1"/>
        <v>0</v>
      </c>
      <c r="AA44">
        <f t="shared" si="1"/>
        <v>0</v>
      </c>
      <c r="AB44">
        <f t="shared" si="1"/>
        <v>0</v>
      </c>
      <c r="AC44">
        <f t="shared" si="1"/>
        <v>0</v>
      </c>
      <c r="AD44">
        <f t="shared" si="1"/>
        <v>0</v>
      </c>
      <c r="AE44">
        <f t="shared" si="1"/>
        <v>0</v>
      </c>
      <c r="AF44">
        <f t="shared" si="1"/>
        <v>0</v>
      </c>
      <c r="AG44">
        <f t="shared" si="1"/>
        <v>0</v>
      </c>
      <c r="AH44">
        <f t="shared" si="1"/>
        <v>0</v>
      </c>
      <c r="AI44">
        <f t="shared" si="1"/>
        <v>0</v>
      </c>
      <c r="AJ44">
        <f t="shared" si="1"/>
        <v>0</v>
      </c>
      <c r="AK44">
        <f t="shared" si="1"/>
        <v>0</v>
      </c>
      <c r="AL44">
        <f t="shared" si="1"/>
        <v>0</v>
      </c>
      <c r="AM44">
        <f t="shared" si="1"/>
        <v>0</v>
      </c>
      <c r="AN44">
        <f t="shared" si="1"/>
        <v>0</v>
      </c>
      <c r="AO44">
        <f t="shared" si="1"/>
        <v>0</v>
      </c>
      <c r="AP44">
        <f t="shared" si="1"/>
        <v>0</v>
      </c>
      <c r="AQ44">
        <f t="shared" si="1"/>
        <v>0</v>
      </c>
      <c r="AR44">
        <f t="shared" si="1"/>
        <v>0</v>
      </c>
      <c r="AS44">
        <f t="shared" si="1"/>
        <v>0</v>
      </c>
      <c r="AT44">
        <f t="shared" si="1"/>
        <v>0</v>
      </c>
      <c r="AU44">
        <f t="shared" si="1"/>
        <v>0</v>
      </c>
      <c r="AV44">
        <f t="shared" si="1"/>
        <v>0</v>
      </c>
      <c r="AW44">
        <f t="shared" si="1"/>
        <v>0</v>
      </c>
      <c r="AX44">
        <f t="shared" si="1"/>
        <v>0</v>
      </c>
    </row>
    <row r="45" spans="1:50" ht="21" customHeight="1" x14ac:dyDescent="0.3">
      <c r="A45" s="56" t="s">
        <v>161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50" ht="21" customHeight="1" x14ac:dyDescent="0.3">
      <c r="A46" s="5" t="s">
        <v>162</v>
      </c>
      <c r="B46" s="5" t="s">
        <v>74</v>
      </c>
      <c r="C46" s="6" t="s">
        <v>2</v>
      </c>
      <c r="D46" s="7">
        <v>2</v>
      </c>
      <c r="E46" s="7"/>
      <c r="F46" s="7"/>
      <c r="G46" s="7"/>
      <c r="H46" s="7"/>
      <c r="I46" s="7"/>
      <c r="J46" s="7"/>
      <c r="K46" s="7"/>
      <c r="L46" s="7"/>
      <c r="M46" s="5" t="s">
        <v>73</v>
      </c>
      <c r="O46" t="str">
        <f>""</f>
        <v/>
      </c>
      <c r="P46" s="10" t="s">
        <v>44</v>
      </c>
      <c r="Q46">
        <v>1</v>
      </c>
      <c r="R46">
        <f t="shared" ref="R46:R53" si="2">IF(P46="기계경비", J46, 0)</f>
        <v>0</v>
      </c>
      <c r="S46">
        <f t="shared" ref="S46:S53" si="3">IF(P46="운반비", J46, 0)</f>
        <v>0</v>
      </c>
      <c r="T46">
        <f t="shared" ref="T46:T53" si="4">IF(P46="작업부산물", F46, 0)</f>
        <v>0</v>
      </c>
      <c r="U46">
        <f t="shared" ref="U46:U53" si="5">IF(P46="관급", F46, 0)</f>
        <v>0</v>
      </c>
      <c r="V46">
        <f t="shared" ref="V46:V53" si="6">IF(P46="외주비", J46, 0)</f>
        <v>0</v>
      </c>
      <c r="W46">
        <f t="shared" ref="W46:W53" si="7">IF(P46="장비비", J46, 0)</f>
        <v>0</v>
      </c>
      <c r="X46">
        <f t="shared" ref="X46:X53" si="8">IF(P46="폐기물처리비", J46, 0)</f>
        <v>0</v>
      </c>
      <c r="Y46">
        <f t="shared" ref="Y46:Y53" si="9">IF(P46="가설비", J46, 0)</f>
        <v>0</v>
      </c>
      <c r="Z46">
        <f t="shared" ref="Z46:Z53" si="10">IF(P46="잡비제외분", F46, 0)</f>
        <v>0</v>
      </c>
      <c r="AA46">
        <f t="shared" ref="AA46:AA53" si="11">IF(P46="사급자재대", L46, 0)</f>
        <v>0</v>
      </c>
      <c r="AB46">
        <f t="shared" ref="AB46:AB53" si="12">IF(P46="관급자재대", L46, 0)</f>
        <v>0</v>
      </c>
      <c r="AC46">
        <f t="shared" ref="AC46:AC53" si="13">IF(P46="사용자항목1", L46, 0)</f>
        <v>0</v>
      </c>
      <c r="AD46">
        <f t="shared" ref="AD46:AD53" si="14">IF(P46="사용자항목2", L46, 0)</f>
        <v>0</v>
      </c>
      <c r="AE46">
        <f t="shared" ref="AE46:AE53" si="15">IF(P46="안전관리비", L46, 0)</f>
        <v>0</v>
      </c>
      <c r="AF46">
        <f t="shared" ref="AF46:AF53" si="16">IF(P46="품질관리비", L46, 0)</f>
        <v>0</v>
      </c>
      <c r="AG46">
        <f t="shared" ref="AG46:AG53" si="17">IF(P46="사용자항목5", L46, 0)</f>
        <v>0</v>
      </c>
      <c r="AH46">
        <f t="shared" ref="AH46:AH53" si="18">IF(P46="사용자항목6", L46, 0)</f>
        <v>0</v>
      </c>
      <c r="AI46">
        <f t="shared" ref="AI46:AI53" si="19">IF(P46="사용자항목7", L46, 0)</f>
        <v>0</v>
      </c>
      <c r="AJ46">
        <f t="shared" ref="AJ46:AJ53" si="20">IF(P46="관급자 관급 자재대", L46, 0)</f>
        <v>0</v>
      </c>
      <c r="AK46">
        <f t="shared" ref="AK46:AK53" si="21">IF(P46="사용자항목9", L46, 0)</f>
        <v>0</v>
      </c>
      <c r="AL46">
        <f t="shared" ref="AL46:AL53" si="22">IF(P46="사용자항목10", L46, 0)</f>
        <v>0</v>
      </c>
      <c r="AM46">
        <f t="shared" ref="AM46:AM53" si="23">IF(P46="사용자항목11", L46, 0)</f>
        <v>0</v>
      </c>
      <c r="AN46">
        <f t="shared" ref="AN46:AN53" si="24">IF(P46="사용자항목12", L46, 0)</f>
        <v>0</v>
      </c>
      <c r="AO46">
        <f t="shared" ref="AO46:AO53" si="25">IF(P46="사용자항목13", L46, 0)</f>
        <v>0</v>
      </c>
      <c r="AP46">
        <f t="shared" ref="AP46:AP53" si="26">IF(P46="사용자항목14", L46, 0)</f>
        <v>0</v>
      </c>
      <c r="AQ46">
        <f t="shared" ref="AQ46:AQ53" si="27">IF(P46="사용자항목15", L46, 0)</f>
        <v>0</v>
      </c>
      <c r="AR46">
        <f t="shared" ref="AR46:AR53" si="28">IF(P46="사용자항목16", L46, 0)</f>
        <v>0</v>
      </c>
      <c r="AS46">
        <f t="shared" ref="AS46:AS53" si="29">IF(P46="사용자항목17", L46, 0)</f>
        <v>0</v>
      </c>
      <c r="AT46">
        <f t="shared" ref="AT46:AT53" si="30">IF(P46="사용자항목18", L46, 0)</f>
        <v>0</v>
      </c>
      <c r="AU46">
        <f t="shared" ref="AU46:AU53" si="31">IF(P46="사용자항목19", L46, 0)</f>
        <v>0</v>
      </c>
    </row>
    <row r="47" spans="1:50" ht="21" customHeight="1" x14ac:dyDescent="0.3">
      <c r="A47" s="5" t="s">
        <v>162</v>
      </c>
      <c r="B47" s="5" t="s">
        <v>76</v>
      </c>
      <c r="C47" s="6" t="s">
        <v>2</v>
      </c>
      <c r="D47" s="7">
        <v>2</v>
      </c>
      <c r="E47" s="7"/>
      <c r="F47" s="7"/>
      <c r="G47" s="7"/>
      <c r="H47" s="7"/>
      <c r="I47" s="7"/>
      <c r="J47" s="7"/>
      <c r="K47" s="7"/>
      <c r="L47" s="7"/>
      <c r="M47" s="5" t="s">
        <v>75</v>
      </c>
      <c r="O47" t="str">
        <f>""</f>
        <v/>
      </c>
      <c r="P47" s="10" t="s">
        <v>44</v>
      </c>
      <c r="Q47">
        <v>1</v>
      </c>
      <c r="R47">
        <f t="shared" si="2"/>
        <v>0</v>
      </c>
      <c r="S47">
        <f t="shared" si="3"/>
        <v>0</v>
      </c>
      <c r="T47">
        <f t="shared" si="4"/>
        <v>0</v>
      </c>
      <c r="U47">
        <f t="shared" si="5"/>
        <v>0</v>
      </c>
      <c r="V47">
        <f t="shared" si="6"/>
        <v>0</v>
      </c>
      <c r="W47">
        <f t="shared" si="7"/>
        <v>0</v>
      </c>
      <c r="X47">
        <f t="shared" si="8"/>
        <v>0</v>
      </c>
      <c r="Y47">
        <f t="shared" si="9"/>
        <v>0</v>
      </c>
      <c r="Z47">
        <f t="shared" si="10"/>
        <v>0</v>
      </c>
      <c r="AA47">
        <f t="shared" si="11"/>
        <v>0</v>
      </c>
      <c r="AB47">
        <f t="shared" si="12"/>
        <v>0</v>
      </c>
      <c r="AC47">
        <f t="shared" si="13"/>
        <v>0</v>
      </c>
      <c r="AD47">
        <f t="shared" si="14"/>
        <v>0</v>
      </c>
      <c r="AE47">
        <f t="shared" si="15"/>
        <v>0</v>
      </c>
      <c r="AF47">
        <f t="shared" si="16"/>
        <v>0</v>
      </c>
      <c r="AG47">
        <f t="shared" si="17"/>
        <v>0</v>
      </c>
      <c r="AH47">
        <f t="shared" si="18"/>
        <v>0</v>
      </c>
      <c r="AI47">
        <f t="shared" si="19"/>
        <v>0</v>
      </c>
      <c r="AJ47">
        <f t="shared" si="20"/>
        <v>0</v>
      </c>
      <c r="AK47">
        <f t="shared" si="21"/>
        <v>0</v>
      </c>
      <c r="AL47">
        <f t="shared" si="22"/>
        <v>0</v>
      </c>
      <c r="AM47">
        <f t="shared" si="23"/>
        <v>0</v>
      </c>
      <c r="AN47">
        <f t="shared" si="24"/>
        <v>0</v>
      </c>
      <c r="AO47">
        <f t="shared" si="25"/>
        <v>0</v>
      </c>
      <c r="AP47">
        <f t="shared" si="26"/>
        <v>0</v>
      </c>
      <c r="AQ47">
        <f t="shared" si="27"/>
        <v>0</v>
      </c>
      <c r="AR47">
        <f t="shared" si="28"/>
        <v>0</v>
      </c>
      <c r="AS47">
        <f t="shared" si="29"/>
        <v>0</v>
      </c>
      <c r="AT47">
        <f t="shared" si="30"/>
        <v>0</v>
      </c>
      <c r="AU47">
        <f t="shared" si="31"/>
        <v>0</v>
      </c>
    </row>
    <row r="48" spans="1:50" ht="21" customHeight="1" x14ac:dyDescent="0.3">
      <c r="A48" s="5" t="s">
        <v>162</v>
      </c>
      <c r="B48" s="5" t="s">
        <v>78</v>
      </c>
      <c r="C48" s="6" t="s">
        <v>2</v>
      </c>
      <c r="D48" s="7">
        <v>2</v>
      </c>
      <c r="E48" s="7"/>
      <c r="F48" s="7"/>
      <c r="G48" s="7"/>
      <c r="H48" s="7"/>
      <c r="I48" s="7"/>
      <c r="J48" s="7"/>
      <c r="K48" s="7"/>
      <c r="L48" s="7"/>
      <c r="M48" s="5" t="s">
        <v>77</v>
      </c>
      <c r="O48" t="str">
        <f>""</f>
        <v/>
      </c>
      <c r="P48" s="10" t="s">
        <v>44</v>
      </c>
      <c r="Q48">
        <v>1</v>
      </c>
      <c r="R48">
        <f t="shared" si="2"/>
        <v>0</v>
      </c>
      <c r="S48">
        <f t="shared" si="3"/>
        <v>0</v>
      </c>
      <c r="T48">
        <f t="shared" si="4"/>
        <v>0</v>
      </c>
      <c r="U48">
        <f t="shared" si="5"/>
        <v>0</v>
      </c>
      <c r="V48">
        <f t="shared" si="6"/>
        <v>0</v>
      </c>
      <c r="W48">
        <f t="shared" si="7"/>
        <v>0</v>
      </c>
      <c r="X48">
        <f t="shared" si="8"/>
        <v>0</v>
      </c>
      <c r="Y48">
        <f t="shared" si="9"/>
        <v>0</v>
      </c>
      <c r="Z48">
        <f t="shared" si="10"/>
        <v>0</v>
      </c>
      <c r="AA48">
        <f t="shared" si="11"/>
        <v>0</v>
      </c>
      <c r="AB48">
        <f t="shared" si="12"/>
        <v>0</v>
      </c>
      <c r="AC48">
        <f t="shared" si="13"/>
        <v>0</v>
      </c>
      <c r="AD48">
        <f t="shared" si="14"/>
        <v>0</v>
      </c>
      <c r="AE48">
        <f t="shared" si="15"/>
        <v>0</v>
      </c>
      <c r="AF48">
        <f t="shared" si="16"/>
        <v>0</v>
      </c>
      <c r="AG48">
        <f t="shared" si="17"/>
        <v>0</v>
      </c>
      <c r="AH48">
        <f t="shared" si="18"/>
        <v>0</v>
      </c>
      <c r="AI48">
        <f t="shared" si="19"/>
        <v>0</v>
      </c>
      <c r="AJ48">
        <f t="shared" si="20"/>
        <v>0</v>
      </c>
      <c r="AK48">
        <f t="shared" si="21"/>
        <v>0</v>
      </c>
      <c r="AL48">
        <f t="shared" si="22"/>
        <v>0</v>
      </c>
      <c r="AM48">
        <f t="shared" si="23"/>
        <v>0</v>
      </c>
      <c r="AN48">
        <f t="shared" si="24"/>
        <v>0</v>
      </c>
      <c r="AO48">
        <f t="shared" si="25"/>
        <v>0</v>
      </c>
      <c r="AP48">
        <f t="shared" si="26"/>
        <v>0</v>
      </c>
      <c r="AQ48">
        <f t="shared" si="27"/>
        <v>0</v>
      </c>
      <c r="AR48">
        <f t="shared" si="28"/>
        <v>0</v>
      </c>
      <c r="AS48">
        <f t="shared" si="29"/>
        <v>0</v>
      </c>
      <c r="AT48">
        <f t="shared" si="30"/>
        <v>0</v>
      </c>
      <c r="AU48">
        <f t="shared" si="31"/>
        <v>0</v>
      </c>
    </row>
    <row r="49" spans="1:50" ht="21" customHeight="1" x14ac:dyDescent="0.3">
      <c r="A49" s="5" t="s">
        <v>162</v>
      </c>
      <c r="B49" s="5" t="s">
        <v>80</v>
      </c>
      <c r="C49" s="6" t="s">
        <v>2</v>
      </c>
      <c r="D49" s="7">
        <v>1</v>
      </c>
      <c r="E49" s="7"/>
      <c r="F49" s="7"/>
      <c r="G49" s="7"/>
      <c r="H49" s="7"/>
      <c r="I49" s="7"/>
      <c r="J49" s="7"/>
      <c r="K49" s="7"/>
      <c r="L49" s="7"/>
      <c r="M49" s="5" t="s">
        <v>79</v>
      </c>
      <c r="O49" t="str">
        <f>""</f>
        <v/>
      </c>
      <c r="P49" s="10" t="s">
        <v>44</v>
      </c>
      <c r="Q49">
        <v>1</v>
      </c>
      <c r="R49">
        <f t="shared" si="2"/>
        <v>0</v>
      </c>
      <c r="S49">
        <f t="shared" si="3"/>
        <v>0</v>
      </c>
      <c r="T49">
        <f t="shared" si="4"/>
        <v>0</v>
      </c>
      <c r="U49">
        <f t="shared" si="5"/>
        <v>0</v>
      </c>
      <c r="V49">
        <f t="shared" si="6"/>
        <v>0</v>
      </c>
      <c r="W49">
        <f t="shared" si="7"/>
        <v>0</v>
      </c>
      <c r="X49">
        <f t="shared" si="8"/>
        <v>0</v>
      </c>
      <c r="Y49">
        <f t="shared" si="9"/>
        <v>0</v>
      </c>
      <c r="Z49">
        <f t="shared" si="10"/>
        <v>0</v>
      </c>
      <c r="AA49">
        <f t="shared" si="11"/>
        <v>0</v>
      </c>
      <c r="AB49">
        <f t="shared" si="12"/>
        <v>0</v>
      </c>
      <c r="AC49">
        <f t="shared" si="13"/>
        <v>0</v>
      </c>
      <c r="AD49">
        <f t="shared" si="14"/>
        <v>0</v>
      </c>
      <c r="AE49">
        <f t="shared" si="15"/>
        <v>0</v>
      </c>
      <c r="AF49">
        <f t="shared" si="16"/>
        <v>0</v>
      </c>
      <c r="AG49">
        <f t="shared" si="17"/>
        <v>0</v>
      </c>
      <c r="AH49">
        <f t="shared" si="18"/>
        <v>0</v>
      </c>
      <c r="AI49">
        <f t="shared" si="19"/>
        <v>0</v>
      </c>
      <c r="AJ49">
        <f t="shared" si="20"/>
        <v>0</v>
      </c>
      <c r="AK49">
        <f t="shared" si="21"/>
        <v>0</v>
      </c>
      <c r="AL49">
        <f t="shared" si="22"/>
        <v>0</v>
      </c>
      <c r="AM49">
        <f t="shared" si="23"/>
        <v>0</v>
      </c>
      <c r="AN49">
        <f t="shared" si="24"/>
        <v>0</v>
      </c>
      <c r="AO49">
        <f t="shared" si="25"/>
        <v>0</v>
      </c>
      <c r="AP49">
        <f t="shared" si="26"/>
        <v>0</v>
      </c>
      <c r="AQ49">
        <f t="shared" si="27"/>
        <v>0</v>
      </c>
      <c r="AR49">
        <f t="shared" si="28"/>
        <v>0</v>
      </c>
      <c r="AS49">
        <f t="shared" si="29"/>
        <v>0</v>
      </c>
      <c r="AT49">
        <f t="shared" si="30"/>
        <v>0</v>
      </c>
      <c r="AU49">
        <f t="shared" si="31"/>
        <v>0</v>
      </c>
    </row>
    <row r="50" spans="1:50" ht="21" customHeight="1" x14ac:dyDescent="0.3">
      <c r="A50" s="5" t="s">
        <v>82</v>
      </c>
      <c r="B50" s="5" t="s">
        <v>83</v>
      </c>
      <c r="C50" s="6" t="s">
        <v>84</v>
      </c>
      <c r="D50" s="7">
        <v>2</v>
      </c>
      <c r="E50" s="7"/>
      <c r="F50" s="7"/>
      <c r="G50" s="7"/>
      <c r="H50" s="7"/>
      <c r="I50" s="7"/>
      <c r="J50" s="7"/>
      <c r="K50" s="7"/>
      <c r="L50" s="7"/>
      <c r="M50" s="5" t="s">
        <v>81</v>
      </c>
      <c r="O50" t="str">
        <f>""</f>
        <v/>
      </c>
      <c r="P50" s="10" t="s">
        <v>44</v>
      </c>
      <c r="Q50">
        <v>1</v>
      </c>
      <c r="R50">
        <f t="shared" si="2"/>
        <v>0</v>
      </c>
      <c r="S50">
        <f t="shared" si="3"/>
        <v>0</v>
      </c>
      <c r="T50">
        <f t="shared" si="4"/>
        <v>0</v>
      </c>
      <c r="U50">
        <f t="shared" si="5"/>
        <v>0</v>
      </c>
      <c r="V50">
        <f t="shared" si="6"/>
        <v>0</v>
      </c>
      <c r="W50">
        <f t="shared" si="7"/>
        <v>0</v>
      </c>
      <c r="X50">
        <f t="shared" si="8"/>
        <v>0</v>
      </c>
      <c r="Y50">
        <f t="shared" si="9"/>
        <v>0</v>
      </c>
      <c r="Z50">
        <f t="shared" si="10"/>
        <v>0</v>
      </c>
      <c r="AA50">
        <f t="shared" si="11"/>
        <v>0</v>
      </c>
      <c r="AB50">
        <f t="shared" si="12"/>
        <v>0</v>
      </c>
      <c r="AC50">
        <f t="shared" si="13"/>
        <v>0</v>
      </c>
      <c r="AD50">
        <f t="shared" si="14"/>
        <v>0</v>
      </c>
      <c r="AE50">
        <f t="shared" si="15"/>
        <v>0</v>
      </c>
      <c r="AF50">
        <f t="shared" si="16"/>
        <v>0</v>
      </c>
      <c r="AG50">
        <f t="shared" si="17"/>
        <v>0</v>
      </c>
      <c r="AH50">
        <f t="shared" si="18"/>
        <v>0</v>
      </c>
      <c r="AI50">
        <f t="shared" si="19"/>
        <v>0</v>
      </c>
      <c r="AJ50">
        <f t="shared" si="20"/>
        <v>0</v>
      </c>
      <c r="AK50">
        <f t="shared" si="21"/>
        <v>0</v>
      </c>
      <c r="AL50">
        <f t="shared" si="22"/>
        <v>0</v>
      </c>
      <c r="AM50">
        <f t="shared" si="23"/>
        <v>0</v>
      </c>
      <c r="AN50">
        <f t="shared" si="24"/>
        <v>0</v>
      </c>
      <c r="AO50">
        <f t="shared" si="25"/>
        <v>0</v>
      </c>
      <c r="AP50">
        <f t="shared" si="26"/>
        <v>0</v>
      </c>
      <c r="AQ50">
        <f t="shared" si="27"/>
        <v>0</v>
      </c>
      <c r="AR50">
        <f t="shared" si="28"/>
        <v>0</v>
      </c>
      <c r="AS50">
        <f t="shared" si="29"/>
        <v>0</v>
      </c>
      <c r="AT50">
        <f t="shared" si="30"/>
        <v>0</v>
      </c>
      <c r="AU50">
        <f t="shared" si="31"/>
        <v>0</v>
      </c>
    </row>
    <row r="51" spans="1:50" ht="21" customHeight="1" x14ac:dyDescent="0.3">
      <c r="A51" s="5" t="s">
        <v>82</v>
      </c>
      <c r="B51" s="5" t="s">
        <v>86</v>
      </c>
      <c r="C51" s="6" t="s">
        <v>84</v>
      </c>
      <c r="D51" s="7">
        <v>2</v>
      </c>
      <c r="E51" s="7"/>
      <c r="F51" s="7"/>
      <c r="G51" s="7"/>
      <c r="H51" s="7"/>
      <c r="I51" s="7"/>
      <c r="J51" s="7"/>
      <c r="K51" s="7"/>
      <c r="L51" s="7"/>
      <c r="M51" s="5" t="s">
        <v>85</v>
      </c>
      <c r="O51" t="str">
        <f>""</f>
        <v/>
      </c>
      <c r="P51" s="10" t="s">
        <v>44</v>
      </c>
      <c r="Q51">
        <v>1</v>
      </c>
      <c r="R51">
        <f t="shared" si="2"/>
        <v>0</v>
      </c>
      <c r="S51">
        <f t="shared" si="3"/>
        <v>0</v>
      </c>
      <c r="T51">
        <f t="shared" si="4"/>
        <v>0</v>
      </c>
      <c r="U51">
        <f t="shared" si="5"/>
        <v>0</v>
      </c>
      <c r="V51">
        <f t="shared" si="6"/>
        <v>0</v>
      </c>
      <c r="W51">
        <f t="shared" si="7"/>
        <v>0</v>
      </c>
      <c r="X51">
        <f t="shared" si="8"/>
        <v>0</v>
      </c>
      <c r="Y51">
        <f t="shared" si="9"/>
        <v>0</v>
      </c>
      <c r="Z51">
        <f t="shared" si="10"/>
        <v>0</v>
      </c>
      <c r="AA51">
        <f t="shared" si="11"/>
        <v>0</v>
      </c>
      <c r="AB51">
        <f t="shared" si="12"/>
        <v>0</v>
      </c>
      <c r="AC51">
        <f t="shared" si="13"/>
        <v>0</v>
      </c>
      <c r="AD51">
        <f t="shared" si="14"/>
        <v>0</v>
      </c>
      <c r="AE51">
        <f t="shared" si="15"/>
        <v>0</v>
      </c>
      <c r="AF51">
        <f t="shared" si="16"/>
        <v>0</v>
      </c>
      <c r="AG51">
        <f t="shared" si="17"/>
        <v>0</v>
      </c>
      <c r="AH51">
        <f t="shared" si="18"/>
        <v>0</v>
      </c>
      <c r="AI51">
        <f t="shared" si="19"/>
        <v>0</v>
      </c>
      <c r="AJ51">
        <f t="shared" si="20"/>
        <v>0</v>
      </c>
      <c r="AK51">
        <f t="shared" si="21"/>
        <v>0</v>
      </c>
      <c r="AL51">
        <f t="shared" si="22"/>
        <v>0</v>
      </c>
      <c r="AM51">
        <f t="shared" si="23"/>
        <v>0</v>
      </c>
      <c r="AN51">
        <f t="shared" si="24"/>
        <v>0</v>
      </c>
      <c r="AO51">
        <f t="shared" si="25"/>
        <v>0</v>
      </c>
      <c r="AP51">
        <f t="shared" si="26"/>
        <v>0</v>
      </c>
      <c r="AQ51">
        <f t="shared" si="27"/>
        <v>0</v>
      </c>
      <c r="AR51">
        <f t="shared" si="28"/>
        <v>0</v>
      </c>
      <c r="AS51">
        <f t="shared" si="29"/>
        <v>0</v>
      </c>
      <c r="AT51">
        <f t="shared" si="30"/>
        <v>0</v>
      </c>
      <c r="AU51">
        <f t="shared" si="31"/>
        <v>0</v>
      </c>
    </row>
    <row r="52" spans="1:50" ht="21" customHeight="1" x14ac:dyDescent="0.3">
      <c r="A52" s="5" t="s">
        <v>82</v>
      </c>
      <c r="B52" s="5" t="s">
        <v>88</v>
      </c>
      <c r="C52" s="6" t="s">
        <v>84</v>
      </c>
      <c r="D52" s="7">
        <v>2</v>
      </c>
      <c r="E52" s="7"/>
      <c r="F52" s="7"/>
      <c r="G52" s="7"/>
      <c r="H52" s="7"/>
      <c r="I52" s="7"/>
      <c r="J52" s="7"/>
      <c r="K52" s="7"/>
      <c r="L52" s="7"/>
      <c r="M52" s="5" t="s">
        <v>87</v>
      </c>
      <c r="O52" t="str">
        <f>""</f>
        <v/>
      </c>
      <c r="P52" s="10" t="s">
        <v>44</v>
      </c>
      <c r="Q52">
        <v>1</v>
      </c>
      <c r="R52">
        <f t="shared" si="2"/>
        <v>0</v>
      </c>
      <c r="S52">
        <f t="shared" si="3"/>
        <v>0</v>
      </c>
      <c r="T52">
        <f t="shared" si="4"/>
        <v>0</v>
      </c>
      <c r="U52">
        <f t="shared" si="5"/>
        <v>0</v>
      </c>
      <c r="V52">
        <f t="shared" si="6"/>
        <v>0</v>
      </c>
      <c r="W52">
        <f t="shared" si="7"/>
        <v>0</v>
      </c>
      <c r="X52">
        <f t="shared" si="8"/>
        <v>0</v>
      </c>
      <c r="Y52">
        <f t="shared" si="9"/>
        <v>0</v>
      </c>
      <c r="Z52">
        <f t="shared" si="10"/>
        <v>0</v>
      </c>
      <c r="AA52">
        <f t="shared" si="11"/>
        <v>0</v>
      </c>
      <c r="AB52">
        <f t="shared" si="12"/>
        <v>0</v>
      </c>
      <c r="AC52">
        <f t="shared" si="13"/>
        <v>0</v>
      </c>
      <c r="AD52">
        <f t="shared" si="14"/>
        <v>0</v>
      </c>
      <c r="AE52">
        <f t="shared" si="15"/>
        <v>0</v>
      </c>
      <c r="AF52">
        <f t="shared" si="16"/>
        <v>0</v>
      </c>
      <c r="AG52">
        <f t="shared" si="17"/>
        <v>0</v>
      </c>
      <c r="AH52">
        <f t="shared" si="18"/>
        <v>0</v>
      </c>
      <c r="AI52">
        <f t="shared" si="19"/>
        <v>0</v>
      </c>
      <c r="AJ52">
        <f t="shared" si="20"/>
        <v>0</v>
      </c>
      <c r="AK52">
        <f t="shared" si="21"/>
        <v>0</v>
      </c>
      <c r="AL52">
        <f t="shared" si="22"/>
        <v>0</v>
      </c>
      <c r="AM52">
        <f t="shared" si="23"/>
        <v>0</v>
      </c>
      <c r="AN52">
        <f t="shared" si="24"/>
        <v>0</v>
      </c>
      <c r="AO52">
        <f t="shared" si="25"/>
        <v>0</v>
      </c>
      <c r="AP52">
        <f t="shared" si="26"/>
        <v>0</v>
      </c>
      <c r="AQ52">
        <f t="shared" si="27"/>
        <v>0</v>
      </c>
      <c r="AR52">
        <f t="shared" si="28"/>
        <v>0</v>
      </c>
      <c r="AS52">
        <f t="shared" si="29"/>
        <v>0</v>
      </c>
      <c r="AT52">
        <f t="shared" si="30"/>
        <v>0</v>
      </c>
      <c r="AU52">
        <f t="shared" si="31"/>
        <v>0</v>
      </c>
    </row>
    <row r="53" spans="1:50" ht="21" customHeight="1" x14ac:dyDescent="0.3">
      <c r="A53" s="5" t="s">
        <v>82</v>
      </c>
      <c r="B53" s="5" t="s">
        <v>90</v>
      </c>
      <c r="C53" s="6" t="s">
        <v>84</v>
      </c>
      <c r="D53" s="7">
        <v>1</v>
      </c>
      <c r="E53" s="7"/>
      <c r="F53" s="7"/>
      <c r="G53" s="7"/>
      <c r="H53" s="7"/>
      <c r="I53" s="7"/>
      <c r="J53" s="7"/>
      <c r="K53" s="7"/>
      <c r="L53" s="7"/>
      <c r="M53" s="5" t="s">
        <v>89</v>
      </c>
      <c r="O53" t="str">
        <f>""</f>
        <v/>
      </c>
      <c r="P53" s="10" t="s">
        <v>44</v>
      </c>
      <c r="Q53">
        <v>1</v>
      </c>
      <c r="R53">
        <f t="shared" si="2"/>
        <v>0</v>
      </c>
      <c r="S53">
        <f t="shared" si="3"/>
        <v>0</v>
      </c>
      <c r="T53">
        <f t="shared" si="4"/>
        <v>0</v>
      </c>
      <c r="U53">
        <f t="shared" si="5"/>
        <v>0</v>
      </c>
      <c r="V53">
        <f t="shared" si="6"/>
        <v>0</v>
      </c>
      <c r="W53">
        <f t="shared" si="7"/>
        <v>0</v>
      </c>
      <c r="X53">
        <f t="shared" si="8"/>
        <v>0</v>
      </c>
      <c r="Y53">
        <f t="shared" si="9"/>
        <v>0</v>
      </c>
      <c r="Z53">
        <f t="shared" si="10"/>
        <v>0</v>
      </c>
      <c r="AA53">
        <f t="shared" si="11"/>
        <v>0</v>
      </c>
      <c r="AB53">
        <f t="shared" si="12"/>
        <v>0</v>
      </c>
      <c r="AC53">
        <f t="shared" si="13"/>
        <v>0</v>
      </c>
      <c r="AD53">
        <f t="shared" si="14"/>
        <v>0</v>
      </c>
      <c r="AE53">
        <f t="shared" si="15"/>
        <v>0</v>
      </c>
      <c r="AF53">
        <f t="shared" si="16"/>
        <v>0</v>
      </c>
      <c r="AG53">
        <f t="shared" si="17"/>
        <v>0</v>
      </c>
      <c r="AH53">
        <f t="shared" si="18"/>
        <v>0</v>
      </c>
      <c r="AI53">
        <f t="shared" si="19"/>
        <v>0</v>
      </c>
      <c r="AJ53">
        <f t="shared" si="20"/>
        <v>0</v>
      </c>
      <c r="AK53">
        <f t="shared" si="21"/>
        <v>0</v>
      </c>
      <c r="AL53">
        <f t="shared" si="22"/>
        <v>0</v>
      </c>
      <c r="AM53">
        <f t="shared" si="23"/>
        <v>0</v>
      </c>
      <c r="AN53">
        <f t="shared" si="24"/>
        <v>0</v>
      </c>
      <c r="AO53">
        <f t="shared" si="25"/>
        <v>0</v>
      </c>
      <c r="AP53">
        <f t="shared" si="26"/>
        <v>0</v>
      </c>
      <c r="AQ53">
        <f t="shared" si="27"/>
        <v>0</v>
      </c>
      <c r="AR53">
        <f t="shared" si="28"/>
        <v>0</v>
      </c>
      <c r="AS53">
        <f t="shared" si="29"/>
        <v>0</v>
      </c>
      <c r="AT53">
        <f t="shared" si="30"/>
        <v>0</v>
      </c>
      <c r="AU53">
        <f t="shared" si="31"/>
        <v>0</v>
      </c>
    </row>
    <row r="54" spans="1:50" ht="21" customHeight="1" x14ac:dyDescent="0.3">
      <c r="A54" s="8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8"/>
    </row>
    <row r="55" spans="1:50" ht="21" customHeight="1" x14ac:dyDescent="0.3">
      <c r="A55" s="8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8"/>
    </row>
    <row r="56" spans="1:50" ht="21" customHeight="1" x14ac:dyDescent="0.3">
      <c r="A56" s="8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8"/>
    </row>
    <row r="57" spans="1:50" ht="21" customHeight="1" x14ac:dyDescent="0.3">
      <c r="A57" s="8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8"/>
    </row>
    <row r="58" spans="1:50" ht="21" customHeight="1" x14ac:dyDescent="0.3">
      <c r="A58" s="8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8"/>
    </row>
    <row r="59" spans="1:50" ht="21" customHeight="1" x14ac:dyDescent="0.3">
      <c r="A59" s="8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8"/>
    </row>
    <row r="60" spans="1:50" ht="21" customHeight="1" x14ac:dyDescent="0.3">
      <c r="A60" s="8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8"/>
    </row>
    <row r="61" spans="1:50" ht="21" customHeight="1" x14ac:dyDescent="0.3">
      <c r="A61" s="8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8"/>
    </row>
    <row r="62" spans="1:50" ht="21" customHeight="1" x14ac:dyDescent="0.3">
      <c r="A62" s="8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8"/>
    </row>
    <row r="63" spans="1:50" ht="21" customHeight="1" x14ac:dyDescent="0.3">
      <c r="A63" s="8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8"/>
    </row>
    <row r="64" spans="1:50" ht="21" customHeight="1" x14ac:dyDescent="0.3">
      <c r="A64" s="11" t="s">
        <v>45</v>
      </c>
      <c r="B64" s="12"/>
      <c r="C64" s="13"/>
      <c r="D64" s="14"/>
      <c r="E64" s="14"/>
      <c r="F64" s="14">
        <f>ROUNDDOWN(SUMIF(Q46:Q63, "1", F46:F63), 0)</f>
        <v>0</v>
      </c>
      <c r="G64" s="14"/>
      <c r="H64" s="14">
        <f>ROUNDDOWN(SUMIF(Q46:Q63, "1", H46:H63), 0)</f>
        <v>0</v>
      </c>
      <c r="I64" s="14"/>
      <c r="J64" s="14">
        <f>ROUNDDOWN(SUMIF(Q46:Q63, "1", J46:J63), 0)</f>
        <v>0</v>
      </c>
      <c r="K64" s="14"/>
      <c r="L64" s="14">
        <f>F64+H64+J64</f>
        <v>0</v>
      </c>
      <c r="M64" s="12"/>
      <c r="R64">
        <f t="shared" ref="R64:AX64" si="32">ROUNDDOWN(SUM(R46:R53), 0)</f>
        <v>0</v>
      </c>
      <c r="S64">
        <f t="shared" si="32"/>
        <v>0</v>
      </c>
      <c r="T64">
        <f t="shared" si="32"/>
        <v>0</v>
      </c>
      <c r="U64">
        <f t="shared" si="32"/>
        <v>0</v>
      </c>
      <c r="V64">
        <f t="shared" si="32"/>
        <v>0</v>
      </c>
      <c r="W64">
        <f t="shared" si="32"/>
        <v>0</v>
      </c>
      <c r="X64">
        <f t="shared" si="32"/>
        <v>0</v>
      </c>
      <c r="Y64">
        <f t="shared" si="32"/>
        <v>0</v>
      </c>
      <c r="Z64">
        <f t="shared" si="32"/>
        <v>0</v>
      </c>
      <c r="AA64">
        <f t="shared" si="32"/>
        <v>0</v>
      </c>
      <c r="AB64">
        <f t="shared" si="32"/>
        <v>0</v>
      </c>
      <c r="AC64">
        <f t="shared" si="32"/>
        <v>0</v>
      </c>
      <c r="AD64">
        <f t="shared" si="32"/>
        <v>0</v>
      </c>
      <c r="AE64">
        <f t="shared" si="32"/>
        <v>0</v>
      </c>
      <c r="AF64">
        <f t="shared" si="32"/>
        <v>0</v>
      </c>
      <c r="AG64">
        <f t="shared" si="32"/>
        <v>0</v>
      </c>
      <c r="AH64">
        <f t="shared" si="32"/>
        <v>0</v>
      </c>
      <c r="AI64">
        <f t="shared" si="32"/>
        <v>0</v>
      </c>
      <c r="AJ64">
        <f t="shared" si="32"/>
        <v>0</v>
      </c>
      <c r="AK64">
        <f t="shared" si="32"/>
        <v>0</v>
      </c>
      <c r="AL64">
        <f t="shared" si="32"/>
        <v>0</v>
      </c>
      <c r="AM64">
        <f t="shared" si="32"/>
        <v>0</v>
      </c>
      <c r="AN64">
        <f t="shared" si="32"/>
        <v>0</v>
      </c>
      <c r="AO64">
        <f t="shared" si="32"/>
        <v>0</v>
      </c>
      <c r="AP64">
        <f t="shared" si="32"/>
        <v>0</v>
      </c>
      <c r="AQ64">
        <f t="shared" si="32"/>
        <v>0</v>
      </c>
      <c r="AR64">
        <f t="shared" si="32"/>
        <v>0</v>
      </c>
      <c r="AS64">
        <f t="shared" si="32"/>
        <v>0</v>
      </c>
      <c r="AT64">
        <f t="shared" si="32"/>
        <v>0</v>
      </c>
      <c r="AU64">
        <f t="shared" si="32"/>
        <v>0</v>
      </c>
      <c r="AV64">
        <f t="shared" si="32"/>
        <v>0</v>
      </c>
      <c r="AW64">
        <f t="shared" si="32"/>
        <v>0</v>
      </c>
      <c r="AX64">
        <f t="shared" si="32"/>
        <v>0</v>
      </c>
    </row>
    <row r="65" spans="1:47" ht="21" customHeight="1" x14ac:dyDescent="0.3">
      <c r="A65" s="56" t="s">
        <v>163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47" ht="21" customHeight="1" x14ac:dyDescent="0.3">
      <c r="A66" s="5" t="s">
        <v>9</v>
      </c>
      <c r="B66" s="5" t="s">
        <v>10</v>
      </c>
      <c r="C66" s="6" t="s">
        <v>5</v>
      </c>
      <c r="D66" s="7">
        <v>14</v>
      </c>
      <c r="E66" s="7"/>
      <c r="F66" s="7"/>
      <c r="G66" s="7"/>
      <c r="H66" s="7"/>
      <c r="I66" s="7"/>
      <c r="J66" s="7"/>
      <c r="K66" s="7"/>
      <c r="L66" s="7"/>
      <c r="M66" s="8"/>
      <c r="O66" t="str">
        <f>"01"</f>
        <v>01</v>
      </c>
      <c r="P66" s="10" t="s">
        <v>44</v>
      </c>
      <c r="Q66">
        <v>1</v>
      </c>
      <c r="R66">
        <f t="shared" ref="R66:R73" si="33">IF(P66="기계경비", J66, 0)</f>
        <v>0</v>
      </c>
      <c r="S66">
        <f t="shared" ref="S66:S73" si="34">IF(P66="운반비", J66, 0)</f>
        <v>0</v>
      </c>
      <c r="T66">
        <f t="shared" ref="T66:T73" si="35">IF(P66="작업부산물", F66, 0)</f>
        <v>0</v>
      </c>
      <c r="U66">
        <f t="shared" ref="U66:U73" si="36">IF(P66="관급", F66, 0)</f>
        <v>0</v>
      </c>
      <c r="V66">
        <f t="shared" ref="V66:V73" si="37">IF(P66="외주비", J66, 0)</f>
        <v>0</v>
      </c>
      <c r="W66">
        <f t="shared" ref="W66:W73" si="38">IF(P66="장비비", J66, 0)</f>
        <v>0</v>
      </c>
      <c r="X66">
        <f t="shared" ref="X66:X73" si="39">IF(P66="폐기물처리비", J66, 0)</f>
        <v>0</v>
      </c>
      <c r="Y66">
        <f t="shared" ref="Y66:Y73" si="40">IF(P66="가설비", J66, 0)</f>
        <v>0</v>
      </c>
      <c r="Z66">
        <f t="shared" ref="Z66:Z73" si="41">IF(P66="잡비제외분", F66, 0)</f>
        <v>0</v>
      </c>
      <c r="AA66">
        <f t="shared" ref="AA66:AA73" si="42">IF(P66="사급자재대", L66, 0)</f>
        <v>0</v>
      </c>
      <c r="AB66">
        <f t="shared" ref="AB66:AB73" si="43">IF(P66="관급자재대", L66, 0)</f>
        <v>0</v>
      </c>
      <c r="AC66">
        <f t="shared" ref="AC66:AC73" si="44">IF(P66="사용자항목1", L66, 0)</f>
        <v>0</v>
      </c>
      <c r="AD66">
        <f t="shared" ref="AD66:AD73" si="45">IF(P66="사용자항목2", L66, 0)</f>
        <v>0</v>
      </c>
      <c r="AE66">
        <f t="shared" ref="AE66:AE73" si="46">IF(P66="안전관리비", L66, 0)</f>
        <v>0</v>
      </c>
      <c r="AF66">
        <f t="shared" ref="AF66:AF73" si="47">IF(P66="품질관리비", L66, 0)</f>
        <v>0</v>
      </c>
      <c r="AG66">
        <f t="shared" ref="AG66:AG73" si="48">IF(P66="사용자항목5", L66, 0)</f>
        <v>0</v>
      </c>
      <c r="AH66">
        <f t="shared" ref="AH66:AH73" si="49">IF(P66="사용자항목6", L66, 0)</f>
        <v>0</v>
      </c>
      <c r="AI66">
        <f t="shared" ref="AI66:AI73" si="50">IF(P66="사용자항목7", L66, 0)</f>
        <v>0</v>
      </c>
      <c r="AJ66">
        <f t="shared" ref="AJ66:AJ73" si="51">IF(P66="관급자 관급 자재대", L66, 0)</f>
        <v>0</v>
      </c>
      <c r="AK66">
        <f t="shared" ref="AK66:AK73" si="52">IF(P66="사용자항목9", L66, 0)</f>
        <v>0</v>
      </c>
      <c r="AL66">
        <f t="shared" ref="AL66:AL73" si="53">IF(P66="사용자항목10", L66, 0)</f>
        <v>0</v>
      </c>
      <c r="AM66">
        <f t="shared" ref="AM66:AM73" si="54">IF(P66="사용자항목11", L66, 0)</f>
        <v>0</v>
      </c>
      <c r="AN66">
        <f t="shared" ref="AN66:AN73" si="55">IF(P66="사용자항목12", L66, 0)</f>
        <v>0</v>
      </c>
      <c r="AO66">
        <f t="shared" ref="AO66:AO73" si="56">IF(P66="사용자항목13", L66, 0)</f>
        <v>0</v>
      </c>
      <c r="AP66">
        <f t="shared" ref="AP66:AP73" si="57">IF(P66="사용자항목14", L66, 0)</f>
        <v>0</v>
      </c>
      <c r="AQ66">
        <f t="shared" ref="AQ66:AQ73" si="58">IF(P66="사용자항목15", L66, 0)</f>
        <v>0</v>
      </c>
      <c r="AR66">
        <f t="shared" ref="AR66:AR73" si="59">IF(P66="사용자항목16", L66, 0)</f>
        <v>0</v>
      </c>
      <c r="AS66">
        <f t="shared" ref="AS66:AS73" si="60">IF(P66="사용자항목17", L66, 0)</f>
        <v>0</v>
      </c>
      <c r="AT66">
        <f t="shared" ref="AT66:AT73" si="61">IF(P66="사용자항목18", L66, 0)</f>
        <v>0</v>
      </c>
      <c r="AU66">
        <f t="shared" ref="AU66:AU73" si="62">IF(P66="사용자항목19", L66, 0)</f>
        <v>0</v>
      </c>
    </row>
    <row r="67" spans="1:47" ht="21" customHeight="1" x14ac:dyDescent="0.3">
      <c r="A67" s="5" t="s">
        <v>92</v>
      </c>
      <c r="B67" s="5" t="s">
        <v>93</v>
      </c>
      <c r="C67" s="6" t="s">
        <v>2</v>
      </c>
      <c r="D67" s="7">
        <v>14</v>
      </c>
      <c r="E67" s="7"/>
      <c r="F67" s="7"/>
      <c r="G67" s="7"/>
      <c r="H67" s="7"/>
      <c r="I67" s="7"/>
      <c r="J67" s="7"/>
      <c r="K67" s="7"/>
      <c r="L67" s="7"/>
      <c r="M67" s="5" t="s">
        <v>91</v>
      </c>
      <c r="O67" t="str">
        <f>""</f>
        <v/>
      </c>
      <c r="P67" s="10" t="s">
        <v>44</v>
      </c>
      <c r="Q67">
        <v>1</v>
      </c>
      <c r="R67">
        <f t="shared" si="33"/>
        <v>0</v>
      </c>
      <c r="S67">
        <f t="shared" si="34"/>
        <v>0</v>
      </c>
      <c r="T67">
        <f t="shared" si="35"/>
        <v>0</v>
      </c>
      <c r="U67">
        <f t="shared" si="36"/>
        <v>0</v>
      </c>
      <c r="V67">
        <f t="shared" si="37"/>
        <v>0</v>
      </c>
      <c r="W67">
        <f t="shared" si="38"/>
        <v>0</v>
      </c>
      <c r="X67">
        <f t="shared" si="39"/>
        <v>0</v>
      </c>
      <c r="Y67">
        <f t="shared" si="40"/>
        <v>0</v>
      </c>
      <c r="Z67">
        <f t="shared" si="41"/>
        <v>0</v>
      </c>
      <c r="AA67">
        <f t="shared" si="42"/>
        <v>0</v>
      </c>
      <c r="AB67">
        <f t="shared" si="43"/>
        <v>0</v>
      </c>
      <c r="AC67">
        <f t="shared" si="44"/>
        <v>0</v>
      </c>
      <c r="AD67">
        <f t="shared" si="45"/>
        <v>0</v>
      </c>
      <c r="AE67">
        <f t="shared" si="46"/>
        <v>0</v>
      </c>
      <c r="AF67">
        <f t="shared" si="47"/>
        <v>0</v>
      </c>
      <c r="AG67">
        <f t="shared" si="48"/>
        <v>0</v>
      </c>
      <c r="AH67">
        <f t="shared" si="49"/>
        <v>0</v>
      </c>
      <c r="AI67">
        <f t="shared" si="50"/>
        <v>0</v>
      </c>
      <c r="AJ67">
        <f t="shared" si="51"/>
        <v>0</v>
      </c>
      <c r="AK67">
        <f t="shared" si="52"/>
        <v>0</v>
      </c>
      <c r="AL67">
        <f t="shared" si="53"/>
        <v>0</v>
      </c>
      <c r="AM67">
        <f t="shared" si="54"/>
        <v>0</v>
      </c>
      <c r="AN67">
        <f t="shared" si="55"/>
        <v>0</v>
      </c>
      <c r="AO67">
        <f t="shared" si="56"/>
        <v>0</v>
      </c>
      <c r="AP67">
        <f t="shared" si="57"/>
        <v>0</v>
      </c>
      <c r="AQ67">
        <f t="shared" si="58"/>
        <v>0</v>
      </c>
      <c r="AR67">
        <f t="shared" si="59"/>
        <v>0</v>
      </c>
      <c r="AS67">
        <f t="shared" si="60"/>
        <v>0</v>
      </c>
      <c r="AT67">
        <f t="shared" si="61"/>
        <v>0</v>
      </c>
      <c r="AU67">
        <f t="shared" si="62"/>
        <v>0</v>
      </c>
    </row>
    <row r="68" spans="1:47" ht="21" customHeight="1" x14ac:dyDescent="0.3">
      <c r="A68" s="5" t="s">
        <v>3</v>
      </c>
      <c r="B68" s="5" t="s">
        <v>4</v>
      </c>
      <c r="C68" s="6" t="s">
        <v>5</v>
      </c>
      <c r="D68" s="7">
        <v>13</v>
      </c>
      <c r="E68" s="7"/>
      <c r="F68" s="7"/>
      <c r="G68" s="7"/>
      <c r="H68" s="7"/>
      <c r="I68" s="7"/>
      <c r="J68" s="7"/>
      <c r="K68" s="7"/>
      <c r="L68" s="7"/>
      <c r="M68" s="8"/>
      <c r="O68" t="str">
        <f>"01"</f>
        <v>01</v>
      </c>
      <c r="P68" s="10" t="s">
        <v>44</v>
      </c>
      <c r="Q68">
        <v>1</v>
      </c>
      <c r="R68">
        <f t="shared" si="33"/>
        <v>0</v>
      </c>
      <c r="S68">
        <f t="shared" si="34"/>
        <v>0</v>
      </c>
      <c r="T68">
        <f t="shared" si="35"/>
        <v>0</v>
      </c>
      <c r="U68">
        <f t="shared" si="36"/>
        <v>0</v>
      </c>
      <c r="V68">
        <f t="shared" si="37"/>
        <v>0</v>
      </c>
      <c r="W68">
        <f t="shared" si="38"/>
        <v>0</v>
      </c>
      <c r="X68">
        <f t="shared" si="39"/>
        <v>0</v>
      </c>
      <c r="Y68">
        <f t="shared" si="40"/>
        <v>0</v>
      </c>
      <c r="Z68">
        <f t="shared" si="41"/>
        <v>0</v>
      </c>
      <c r="AA68">
        <f t="shared" si="42"/>
        <v>0</v>
      </c>
      <c r="AB68">
        <f t="shared" si="43"/>
        <v>0</v>
      </c>
      <c r="AC68">
        <f t="shared" si="44"/>
        <v>0</v>
      </c>
      <c r="AD68">
        <f t="shared" si="45"/>
        <v>0</v>
      </c>
      <c r="AE68">
        <f t="shared" si="46"/>
        <v>0</v>
      </c>
      <c r="AF68">
        <f t="shared" si="47"/>
        <v>0</v>
      </c>
      <c r="AG68">
        <f t="shared" si="48"/>
        <v>0</v>
      </c>
      <c r="AH68">
        <f t="shared" si="49"/>
        <v>0</v>
      </c>
      <c r="AI68">
        <f t="shared" si="50"/>
        <v>0</v>
      </c>
      <c r="AJ68">
        <f t="shared" si="51"/>
        <v>0</v>
      </c>
      <c r="AK68">
        <f t="shared" si="52"/>
        <v>0</v>
      </c>
      <c r="AL68">
        <f t="shared" si="53"/>
        <v>0</v>
      </c>
      <c r="AM68">
        <f t="shared" si="54"/>
        <v>0</v>
      </c>
      <c r="AN68">
        <f t="shared" si="55"/>
        <v>0</v>
      </c>
      <c r="AO68">
        <f t="shared" si="56"/>
        <v>0</v>
      </c>
      <c r="AP68">
        <f t="shared" si="57"/>
        <v>0</v>
      </c>
      <c r="AQ68">
        <f t="shared" si="58"/>
        <v>0</v>
      </c>
      <c r="AR68">
        <f t="shared" si="59"/>
        <v>0</v>
      </c>
      <c r="AS68">
        <f t="shared" si="60"/>
        <v>0</v>
      </c>
      <c r="AT68">
        <f t="shared" si="61"/>
        <v>0</v>
      </c>
      <c r="AU68">
        <f t="shared" si="62"/>
        <v>0</v>
      </c>
    </row>
    <row r="69" spans="1:47" ht="21" customHeight="1" x14ac:dyDescent="0.3">
      <c r="A69" s="5" t="s">
        <v>49</v>
      </c>
      <c r="B69" s="5" t="s">
        <v>95</v>
      </c>
      <c r="C69" s="6" t="s">
        <v>51</v>
      </c>
      <c r="D69" s="7">
        <v>13</v>
      </c>
      <c r="E69" s="7"/>
      <c r="F69" s="7"/>
      <c r="G69" s="7"/>
      <c r="H69" s="7"/>
      <c r="I69" s="7"/>
      <c r="J69" s="7"/>
      <c r="K69" s="7"/>
      <c r="L69" s="7"/>
      <c r="M69" s="5" t="s">
        <v>94</v>
      </c>
      <c r="O69" t="str">
        <f>""</f>
        <v/>
      </c>
      <c r="P69" s="10" t="s">
        <v>44</v>
      </c>
      <c r="Q69">
        <v>1</v>
      </c>
      <c r="R69">
        <f t="shared" si="33"/>
        <v>0</v>
      </c>
      <c r="S69">
        <f t="shared" si="34"/>
        <v>0</v>
      </c>
      <c r="T69">
        <f t="shared" si="35"/>
        <v>0</v>
      </c>
      <c r="U69">
        <f t="shared" si="36"/>
        <v>0</v>
      </c>
      <c r="V69">
        <f t="shared" si="37"/>
        <v>0</v>
      </c>
      <c r="W69">
        <f t="shared" si="38"/>
        <v>0</v>
      </c>
      <c r="X69">
        <f t="shared" si="39"/>
        <v>0</v>
      </c>
      <c r="Y69">
        <f t="shared" si="40"/>
        <v>0</v>
      </c>
      <c r="Z69">
        <f t="shared" si="41"/>
        <v>0</v>
      </c>
      <c r="AA69">
        <f t="shared" si="42"/>
        <v>0</v>
      </c>
      <c r="AB69">
        <f t="shared" si="43"/>
        <v>0</v>
      </c>
      <c r="AC69">
        <f t="shared" si="44"/>
        <v>0</v>
      </c>
      <c r="AD69">
        <f t="shared" si="45"/>
        <v>0</v>
      </c>
      <c r="AE69">
        <f t="shared" si="46"/>
        <v>0</v>
      </c>
      <c r="AF69">
        <f t="shared" si="47"/>
        <v>0</v>
      </c>
      <c r="AG69">
        <f t="shared" si="48"/>
        <v>0</v>
      </c>
      <c r="AH69">
        <f t="shared" si="49"/>
        <v>0</v>
      </c>
      <c r="AI69">
        <f t="shared" si="50"/>
        <v>0</v>
      </c>
      <c r="AJ69">
        <f t="shared" si="51"/>
        <v>0</v>
      </c>
      <c r="AK69">
        <f t="shared" si="52"/>
        <v>0</v>
      </c>
      <c r="AL69">
        <f t="shared" si="53"/>
        <v>0</v>
      </c>
      <c r="AM69">
        <f t="shared" si="54"/>
        <v>0</v>
      </c>
      <c r="AN69">
        <f t="shared" si="55"/>
        <v>0</v>
      </c>
      <c r="AO69">
        <f t="shared" si="56"/>
        <v>0</v>
      </c>
      <c r="AP69">
        <f t="shared" si="57"/>
        <v>0</v>
      </c>
      <c r="AQ69">
        <f t="shared" si="58"/>
        <v>0</v>
      </c>
      <c r="AR69">
        <f t="shared" si="59"/>
        <v>0</v>
      </c>
      <c r="AS69">
        <f t="shared" si="60"/>
        <v>0</v>
      </c>
      <c r="AT69">
        <f t="shared" si="61"/>
        <v>0</v>
      </c>
      <c r="AU69">
        <f t="shared" si="62"/>
        <v>0</v>
      </c>
    </row>
    <row r="70" spans="1:47" ht="21" customHeight="1" x14ac:dyDescent="0.3">
      <c r="A70" s="5" t="s">
        <v>11</v>
      </c>
      <c r="B70" s="5" t="s">
        <v>12</v>
      </c>
      <c r="C70" s="6" t="s">
        <v>5</v>
      </c>
      <c r="D70" s="7">
        <v>3</v>
      </c>
      <c r="E70" s="7"/>
      <c r="F70" s="7"/>
      <c r="G70" s="7"/>
      <c r="H70" s="7"/>
      <c r="I70" s="7"/>
      <c r="J70" s="7"/>
      <c r="K70" s="7"/>
      <c r="L70" s="7"/>
      <c r="M70" s="8"/>
      <c r="O70" t="str">
        <f>"01"</f>
        <v>01</v>
      </c>
      <c r="P70" s="10" t="s">
        <v>44</v>
      </c>
      <c r="Q70">
        <v>1</v>
      </c>
      <c r="R70">
        <f t="shared" si="33"/>
        <v>0</v>
      </c>
      <c r="S70">
        <f t="shared" si="34"/>
        <v>0</v>
      </c>
      <c r="T70">
        <f t="shared" si="35"/>
        <v>0</v>
      </c>
      <c r="U70">
        <f t="shared" si="36"/>
        <v>0</v>
      </c>
      <c r="V70">
        <f t="shared" si="37"/>
        <v>0</v>
      </c>
      <c r="W70">
        <f t="shared" si="38"/>
        <v>0</v>
      </c>
      <c r="X70">
        <f t="shared" si="39"/>
        <v>0</v>
      </c>
      <c r="Y70">
        <f t="shared" si="40"/>
        <v>0</v>
      </c>
      <c r="Z70">
        <f t="shared" si="41"/>
        <v>0</v>
      </c>
      <c r="AA70">
        <f t="shared" si="42"/>
        <v>0</v>
      </c>
      <c r="AB70">
        <f t="shared" si="43"/>
        <v>0</v>
      </c>
      <c r="AC70">
        <f t="shared" si="44"/>
        <v>0</v>
      </c>
      <c r="AD70">
        <f t="shared" si="45"/>
        <v>0</v>
      </c>
      <c r="AE70">
        <f t="shared" si="46"/>
        <v>0</v>
      </c>
      <c r="AF70">
        <f t="shared" si="47"/>
        <v>0</v>
      </c>
      <c r="AG70">
        <f t="shared" si="48"/>
        <v>0</v>
      </c>
      <c r="AH70">
        <f t="shared" si="49"/>
        <v>0</v>
      </c>
      <c r="AI70">
        <f t="shared" si="50"/>
        <v>0</v>
      </c>
      <c r="AJ70">
        <f t="shared" si="51"/>
        <v>0</v>
      </c>
      <c r="AK70">
        <f t="shared" si="52"/>
        <v>0</v>
      </c>
      <c r="AL70">
        <f t="shared" si="53"/>
        <v>0</v>
      </c>
      <c r="AM70">
        <f t="shared" si="54"/>
        <v>0</v>
      </c>
      <c r="AN70">
        <f t="shared" si="55"/>
        <v>0</v>
      </c>
      <c r="AO70">
        <f t="shared" si="56"/>
        <v>0</v>
      </c>
      <c r="AP70">
        <f t="shared" si="57"/>
        <v>0</v>
      </c>
      <c r="AQ70">
        <f t="shared" si="58"/>
        <v>0</v>
      </c>
      <c r="AR70">
        <f t="shared" si="59"/>
        <v>0</v>
      </c>
      <c r="AS70">
        <f t="shared" si="60"/>
        <v>0</v>
      </c>
      <c r="AT70">
        <f t="shared" si="61"/>
        <v>0</v>
      </c>
      <c r="AU70">
        <f t="shared" si="62"/>
        <v>0</v>
      </c>
    </row>
    <row r="71" spans="1:47" ht="21" customHeight="1" x14ac:dyDescent="0.3">
      <c r="A71" s="5" t="s">
        <v>97</v>
      </c>
      <c r="B71" s="5" t="s">
        <v>98</v>
      </c>
      <c r="C71" s="6" t="s">
        <v>2</v>
      </c>
      <c r="D71" s="7">
        <v>3</v>
      </c>
      <c r="E71" s="7"/>
      <c r="F71" s="7"/>
      <c r="G71" s="7"/>
      <c r="H71" s="7"/>
      <c r="I71" s="7"/>
      <c r="J71" s="7"/>
      <c r="K71" s="7"/>
      <c r="L71" s="7"/>
      <c r="M71" s="5" t="s">
        <v>96</v>
      </c>
      <c r="O71" t="str">
        <f>""</f>
        <v/>
      </c>
      <c r="P71" s="10" t="s">
        <v>44</v>
      </c>
      <c r="Q71">
        <v>1</v>
      </c>
      <c r="R71">
        <f t="shared" si="33"/>
        <v>0</v>
      </c>
      <c r="S71">
        <f t="shared" si="34"/>
        <v>0</v>
      </c>
      <c r="T71">
        <f t="shared" si="35"/>
        <v>0</v>
      </c>
      <c r="U71">
        <f t="shared" si="36"/>
        <v>0</v>
      </c>
      <c r="V71">
        <f t="shared" si="37"/>
        <v>0</v>
      </c>
      <c r="W71">
        <f t="shared" si="38"/>
        <v>0</v>
      </c>
      <c r="X71">
        <f t="shared" si="39"/>
        <v>0</v>
      </c>
      <c r="Y71">
        <f t="shared" si="40"/>
        <v>0</v>
      </c>
      <c r="Z71">
        <f t="shared" si="41"/>
        <v>0</v>
      </c>
      <c r="AA71">
        <f t="shared" si="42"/>
        <v>0</v>
      </c>
      <c r="AB71">
        <f t="shared" si="43"/>
        <v>0</v>
      </c>
      <c r="AC71">
        <f t="shared" si="44"/>
        <v>0</v>
      </c>
      <c r="AD71">
        <f t="shared" si="45"/>
        <v>0</v>
      </c>
      <c r="AE71">
        <f t="shared" si="46"/>
        <v>0</v>
      </c>
      <c r="AF71">
        <f t="shared" si="47"/>
        <v>0</v>
      </c>
      <c r="AG71">
        <f t="shared" si="48"/>
        <v>0</v>
      </c>
      <c r="AH71">
        <f t="shared" si="49"/>
        <v>0</v>
      </c>
      <c r="AI71">
        <f t="shared" si="50"/>
        <v>0</v>
      </c>
      <c r="AJ71">
        <f t="shared" si="51"/>
        <v>0</v>
      </c>
      <c r="AK71">
        <f t="shared" si="52"/>
        <v>0</v>
      </c>
      <c r="AL71">
        <f t="shared" si="53"/>
        <v>0</v>
      </c>
      <c r="AM71">
        <f t="shared" si="54"/>
        <v>0</v>
      </c>
      <c r="AN71">
        <f t="shared" si="55"/>
        <v>0</v>
      </c>
      <c r="AO71">
        <f t="shared" si="56"/>
        <v>0</v>
      </c>
      <c r="AP71">
        <f t="shared" si="57"/>
        <v>0</v>
      </c>
      <c r="AQ71">
        <f t="shared" si="58"/>
        <v>0</v>
      </c>
      <c r="AR71">
        <f t="shared" si="59"/>
        <v>0</v>
      </c>
      <c r="AS71">
        <f t="shared" si="60"/>
        <v>0</v>
      </c>
      <c r="AT71">
        <f t="shared" si="61"/>
        <v>0</v>
      </c>
      <c r="AU71">
        <f t="shared" si="62"/>
        <v>0</v>
      </c>
    </row>
    <row r="72" spans="1:47" ht="21" customHeight="1" x14ac:dyDescent="0.3">
      <c r="A72" s="5" t="s">
        <v>48</v>
      </c>
      <c r="B72" s="5" t="s">
        <v>7</v>
      </c>
      <c r="C72" s="6" t="s">
        <v>5</v>
      </c>
      <c r="D72" s="7">
        <v>6</v>
      </c>
      <c r="E72" s="7"/>
      <c r="F72" s="7"/>
      <c r="G72" s="7"/>
      <c r="H72" s="7"/>
      <c r="I72" s="7"/>
      <c r="J72" s="7"/>
      <c r="K72" s="7"/>
      <c r="L72" s="7"/>
      <c r="M72" s="5" t="s">
        <v>8</v>
      </c>
      <c r="O72" t="str">
        <f>"01"</f>
        <v>01</v>
      </c>
      <c r="P72" s="10" t="s">
        <v>44</v>
      </c>
      <c r="Q72">
        <v>1</v>
      </c>
      <c r="R72">
        <f t="shared" si="33"/>
        <v>0</v>
      </c>
      <c r="S72">
        <f t="shared" si="34"/>
        <v>0</v>
      </c>
      <c r="T72">
        <f t="shared" si="35"/>
        <v>0</v>
      </c>
      <c r="U72">
        <f t="shared" si="36"/>
        <v>0</v>
      </c>
      <c r="V72">
        <f t="shared" si="37"/>
        <v>0</v>
      </c>
      <c r="W72">
        <f t="shared" si="38"/>
        <v>0</v>
      </c>
      <c r="X72">
        <f t="shared" si="39"/>
        <v>0</v>
      </c>
      <c r="Y72">
        <f t="shared" si="40"/>
        <v>0</v>
      </c>
      <c r="Z72">
        <f t="shared" si="41"/>
        <v>0</v>
      </c>
      <c r="AA72">
        <f t="shared" si="42"/>
        <v>0</v>
      </c>
      <c r="AB72">
        <f t="shared" si="43"/>
        <v>0</v>
      </c>
      <c r="AC72">
        <f t="shared" si="44"/>
        <v>0</v>
      </c>
      <c r="AD72">
        <f t="shared" si="45"/>
        <v>0</v>
      </c>
      <c r="AE72">
        <f t="shared" si="46"/>
        <v>0</v>
      </c>
      <c r="AF72">
        <f t="shared" si="47"/>
        <v>0</v>
      </c>
      <c r="AG72">
        <f t="shared" si="48"/>
        <v>0</v>
      </c>
      <c r="AH72">
        <f t="shared" si="49"/>
        <v>0</v>
      </c>
      <c r="AI72">
        <f t="shared" si="50"/>
        <v>0</v>
      </c>
      <c r="AJ72">
        <f t="shared" si="51"/>
        <v>0</v>
      </c>
      <c r="AK72">
        <f t="shared" si="52"/>
        <v>0</v>
      </c>
      <c r="AL72">
        <f t="shared" si="53"/>
        <v>0</v>
      </c>
      <c r="AM72">
        <f t="shared" si="54"/>
        <v>0</v>
      </c>
      <c r="AN72">
        <f t="shared" si="55"/>
        <v>0</v>
      </c>
      <c r="AO72">
        <f t="shared" si="56"/>
        <v>0</v>
      </c>
      <c r="AP72">
        <f t="shared" si="57"/>
        <v>0</v>
      </c>
      <c r="AQ72">
        <f t="shared" si="58"/>
        <v>0</v>
      </c>
      <c r="AR72">
        <f t="shared" si="59"/>
        <v>0</v>
      </c>
      <c r="AS72">
        <f t="shared" si="60"/>
        <v>0</v>
      </c>
      <c r="AT72">
        <f t="shared" si="61"/>
        <v>0</v>
      </c>
      <c r="AU72">
        <f t="shared" si="62"/>
        <v>0</v>
      </c>
    </row>
    <row r="73" spans="1:47" ht="21" customHeight="1" x14ac:dyDescent="0.3">
      <c r="A73" s="5" t="s">
        <v>100</v>
      </c>
      <c r="B73" s="5" t="s">
        <v>101</v>
      </c>
      <c r="C73" s="6" t="s">
        <v>51</v>
      </c>
      <c r="D73" s="7">
        <v>5</v>
      </c>
      <c r="E73" s="7"/>
      <c r="F73" s="7"/>
      <c r="G73" s="7"/>
      <c r="H73" s="7"/>
      <c r="I73" s="7"/>
      <c r="J73" s="7"/>
      <c r="K73" s="7"/>
      <c r="L73" s="7"/>
      <c r="M73" s="5" t="s">
        <v>99</v>
      </c>
      <c r="O73" t="str">
        <f>""</f>
        <v/>
      </c>
      <c r="P73" s="10" t="s">
        <v>44</v>
      </c>
      <c r="Q73">
        <v>1</v>
      </c>
      <c r="R73">
        <f t="shared" si="33"/>
        <v>0</v>
      </c>
      <c r="S73">
        <f t="shared" si="34"/>
        <v>0</v>
      </c>
      <c r="T73">
        <f t="shared" si="35"/>
        <v>0</v>
      </c>
      <c r="U73">
        <f t="shared" si="36"/>
        <v>0</v>
      </c>
      <c r="V73">
        <f t="shared" si="37"/>
        <v>0</v>
      </c>
      <c r="W73">
        <f t="shared" si="38"/>
        <v>0</v>
      </c>
      <c r="X73">
        <f t="shared" si="39"/>
        <v>0</v>
      </c>
      <c r="Y73">
        <f t="shared" si="40"/>
        <v>0</v>
      </c>
      <c r="Z73">
        <f t="shared" si="41"/>
        <v>0</v>
      </c>
      <c r="AA73">
        <f t="shared" si="42"/>
        <v>0</v>
      </c>
      <c r="AB73">
        <f t="shared" si="43"/>
        <v>0</v>
      </c>
      <c r="AC73">
        <f t="shared" si="44"/>
        <v>0</v>
      </c>
      <c r="AD73">
        <f t="shared" si="45"/>
        <v>0</v>
      </c>
      <c r="AE73">
        <f t="shared" si="46"/>
        <v>0</v>
      </c>
      <c r="AF73">
        <f t="shared" si="47"/>
        <v>0</v>
      </c>
      <c r="AG73">
        <f t="shared" si="48"/>
        <v>0</v>
      </c>
      <c r="AH73">
        <f t="shared" si="49"/>
        <v>0</v>
      </c>
      <c r="AI73">
        <f t="shared" si="50"/>
        <v>0</v>
      </c>
      <c r="AJ73">
        <f t="shared" si="51"/>
        <v>0</v>
      </c>
      <c r="AK73">
        <f t="shared" si="52"/>
        <v>0</v>
      </c>
      <c r="AL73">
        <f t="shared" si="53"/>
        <v>0</v>
      </c>
      <c r="AM73">
        <f t="shared" si="54"/>
        <v>0</v>
      </c>
      <c r="AN73">
        <f t="shared" si="55"/>
        <v>0</v>
      </c>
      <c r="AO73">
        <f t="shared" si="56"/>
        <v>0</v>
      </c>
      <c r="AP73">
        <f t="shared" si="57"/>
        <v>0</v>
      </c>
      <c r="AQ73">
        <f t="shared" si="58"/>
        <v>0</v>
      </c>
      <c r="AR73">
        <f t="shared" si="59"/>
        <v>0</v>
      </c>
      <c r="AS73">
        <f t="shared" si="60"/>
        <v>0</v>
      </c>
      <c r="AT73">
        <f t="shared" si="61"/>
        <v>0</v>
      </c>
      <c r="AU73">
        <f t="shared" si="62"/>
        <v>0</v>
      </c>
    </row>
    <row r="74" spans="1:47" ht="21" customHeight="1" x14ac:dyDescent="0.3">
      <c r="A74" s="8"/>
      <c r="B74" s="8"/>
      <c r="C74" s="9"/>
      <c r="D74" s="7"/>
      <c r="E74" s="7"/>
      <c r="F74" s="7"/>
      <c r="G74" s="7"/>
      <c r="H74" s="7"/>
      <c r="I74" s="7"/>
      <c r="J74" s="7"/>
      <c r="K74" s="7"/>
      <c r="L74" s="7"/>
      <c r="M74" s="8"/>
    </row>
    <row r="75" spans="1:47" ht="21" customHeight="1" x14ac:dyDescent="0.3">
      <c r="A75" s="8"/>
      <c r="B75" s="8"/>
      <c r="C75" s="9"/>
      <c r="D75" s="7"/>
      <c r="E75" s="7"/>
      <c r="F75" s="7"/>
      <c r="G75" s="7"/>
      <c r="H75" s="7"/>
      <c r="I75" s="7"/>
      <c r="J75" s="7"/>
      <c r="K75" s="7"/>
      <c r="L75" s="7"/>
      <c r="M75" s="8"/>
    </row>
    <row r="76" spans="1:47" ht="21" customHeight="1" x14ac:dyDescent="0.3">
      <c r="A76" s="8"/>
      <c r="B76" s="8"/>
      <c r="C76" s="9"/>
      <c r="D76" s="7"/>
      <c r="E76" s="7"/>
      <c r="F76" s="7"/>
      <c r="G76" s="7"/>
      <c r="H76" s="7"/>
      <c r="I76" s="7"/>
      <c r="J76" s="7"/>
      <c r="K76" s="7"/>
      <c r="L76" s="7"/>
      <c r="M76" s="8"/>
    </row>
    <row r="77" spans="1:47" ht="21" customHeight="1" x14ac:dyDescent="0.3">
      <c r="A77" s="8"/>
      <c r="B77" s="8"/>
      <c r="C77" s="9"/>
      <c r="D77" s="7"/>
      <c r="E77" s="7"/>
      <c r="F77" s="7"/>
      <c r="G77" s="7"/>
      <c r="H77" s="7"/>
      <c r="I77" s="7"/>
      <c r="J77" s="7"/>
      <c r="K77" s="7"/>
      <c r="L77" s="7"/>
      <c r="M77" s="8"/>
    </row>
    <row r="78" spans="1:47" ht="21" customHeight="1" x14ac:dyDescent="0.3">
      <c r="A78" s="8"/>
      <c r="B78" s="8"/>
      <c r="C78" s="9"/>
      <c r="D78" s="7"/>
      <c r="E78" s="7"/>
      <c r="F78" s="7"/>
      <c r="G78" s="7"/>
      <c r="H78" s="7"/>
      <c r="I78" s="7"/>
      <c r="J78" s="7"/>
      <c r="K78" s="7"/>
      <c r="L78" s="7"/>
      <c r="M78" s="8"/>
    </row>
    <row r="79" spans="1:47" ht="21" customHeight="1" x14ac:dyDescent="0.3">
      <c r="A79" s="8"/>
      <c r="B79" s="8"/>
      <c r="C79" s="9"/>
      <c r="D79" s="7"/>
      <c r="E79" s="7"/>
      <c r="F79" s="7"/>
      <c r="G79" s="7"/>
      <c r="H79" s="7"/>
      <c r="I79" s="7"/>
      <c r="J79" s="7"/>
      <c r="K79" s="7"/>
      <c r="L79" s="7"/>
      <c r="M79" s="8"/>
    </row>
    <row r="80" spans="1:47" ht="21" customHeight="1" x14ac:dyDescent="0.3">
      <c r="A80" s="8"/>
      <c r="B80" s="8"/>
      <c r="C80" s="9"/>
      <c r="D80" s="7"/>
      <c r="E80" s="7"/>
      <c r="F80" s="7"/>
      <c r="G80" s="7"/>
      <c r="H80" s="7"/>
      <c r="I80" s="7"/>
      <c r="J80" s="7"/>
      <c r="K80" s="7"/>
      <c r="L80" s="7"/>
      <c r="M80" s="8"/>
    </row>
    <row r="81" spans="1:50" ht="21" customHeight="1" x14ac:dyDescent="0.3">
      <c r="A81" s="8"/>
      <c r="B81" s="8"/>
      <c r="C81" s="9"/>
      <c r="D81" s="7"/>
      <c r="E81" s="7"/>
      <c r="F81" s="7"/>
      <c r="G81" s="7"/>
      <c r="H81" s="7"/>
      <c r="I81" s="7"/>
      <c r="J81" s="7"/>
      <c r="K81" s="7"/>
      <c r="L81" s="7"/>
      <c r="M81" s="8"/>
    </row>
    <row r="82" spans="1:50" ht="21" customHeight="1" x14ac:dyDescent="0.3">
      <c r="A82" s="8"/>
      <c r="B82" s="8"/>
      <c r="C82" s="9"/>
      <c r="D82" s="7"/>
      <c r="E82" s="7"/>
      <c r="F82" s="7"/>
      <c r="G82" s="7"/>
      <c r="H82" s="7"/>
      <c r="I82" s="7"/>
      <c r="J82" s="7"/>
      <c r="K82" s="7"/>
      <c r="L82" s="7"/>
      <c r="M82" s="8"/>
    </row>
    <row r="83" spans="1:50" ht="21" customHeight="1" x14ac:dyDescent="0.3">
      <c r="A83" s="8"/>
      <c r="B83" s="8"/>
      <c r="C83" s="9"/>
      <c r="D83" s="7"/>
      <c r="E83" s="7"/>
      <c r="F83" s="7"/>
      <c r="G83" s="7"/>
      <c r="H83" s="7"/>
      <c r="I83" s="7"/>
      <c r="J83" s="7"/>
      <c r="K83" s="7"/>
      <c r="L83" s="7"/>
      <c r="M83" s="8"/>
    </row>
    <row r="84" spans="1:50" ht="21" customHeight="1" x14ac:dyDescent="0.3">
      <c r="A84" s="11" t="s">
        <v>45</v>
      </c>
      <c r="B84" s="12"/>
      <c r="C84" s="13"/>
      <c r="D84" s="14"/>
      <c r="E84" s="14"/>
      <c r="F84" s="14">
        <f>ROUNDDOWN(SUMIF(Q66:Q83, "1", F66:F83), 0)</f>
        <v>0</v>
      </c>
      <c r="G84" s="14"/>
      <c r="H84" s="14">
        <f>ROUNDDOWN(SUMIF(Q66:Q83, "1", H66:H83), 0)</f>
        <v>0</v>
      </c>
      <c r="I84" s="14"/>
      <c r="J84" s="14">
        <f>ROUNDDOWN(SUMIF(Q66:Q83, "1", J66:J83), 0)</f>
        <v>0</v>
      </c>
      <c r="K84" s="14"/>
      <c r="L84" s="14">
        <f>F84+H84+J84</f>
        <v>0</v>
      </c>
      <c r="M84" s="12"/>
      <c r="R84">
        <f t="shared" ref="R84:AX84" si="63">ROUNDDOWN(SUM(R66:R73), 0)</f>
        <v>0</v>
      </c>
      <c r="S84">
        <f t="shared" si="63"/>
        <v>0</v>
      </c>
      <c r="T84">
        <f t="shared" si="63"/>
        <v>0</v>
      </c>
      <c r="U84">
        <f t="shared" si="63"/>
        <v>0</v>
      </c>
      <c r="V84">
        <f t="shared" si="63"/>
        <v>0</v>
      </c>
      <c r="W84">
        <f t="shared" si="63"/>
        <v>0</v>
      </c>
      <c r="X84">
        <f t="shared" si="63"/>
        <v>0</v>
      </c>
      <c r="Y84">
        <f t="shared" si="63"/>
        <v>0</v>
      </c>
      <c r="Z84">
        <f t="shared" si="63"/>
        <v>0</v>
      </c>
      <c r="AA84">
        <f t="shared" si="63"/>
        <v>0</v>
      </c>
      <c r="AB84">
        <f t="shared" si="63"/>
        <v>0</v>
      </c>
      <c r="AC84">
        <f t="shared" si="63"/>
        <v>0</v>
      </c>
      <c r="AD84">
        <f t="shared" si="63"/>
        <v>0</v>
      </c>
      <c r="AE84">
        <f t="shared" si="63"/>
        <v>0</v>
      </c>
      <c r="AF84">
        <f t="shared" si="63"/>
        <v>0</v>
      </c>
      <c r="AG84">
        <f t="shared" si="63"/>
        <v>0</v>
      </c>
      <c r="AH84">
        <f t="shared" si="63"/>
        <v>0</v>
      </c>
      <c r="AI84">
        <f t="shared" si="63"/>
        <v>0</v>
      </c>
      <c r="AJ84">
        <f t="shared" si="63"/>
        <v>0</v>
      </c>
      <c r="AK84">
        <f t="shared" si="63"/>
        <v>0</v>
      </c>
      <c r="AL84">
        <f t="shared" si="63"/>
        <v>0</v>
      </c>
      <c r="AM84">
        <f t="shared" si="63"/>
        <v>0</v>
      </c>
      <c r="AN84">
        <f t="shared" si="63"/>
        <v>0</v>
      </c>
      <c r="AO84">
        <f t="shared" si="63"/>
        <v>0</v>
      </c>
      <c r="AP84">
        <f t="shared" si="63"/>
        <v>0</v>
      </c>
      <c r="AQ84">
        <f t="shared" si="63"/>
        <v>0</v>
      </c>
      <c r="AR84">
        <f t="shared" si="63"/>
        <v>0</v>
      </c>
      <c r="AS84">
        <f t="shared" si="63"/>
        <v>0</v>
      </c>
      <c r="AT84">
        <f t="shared" si="63"/>
        <v>0</v>
      </c>
      <c r="AU84">
        <f t="shared" si="63"/>
        <v>0</v>
      </c>
      <c r="AV84">
        <f t="shared" si="63"/>
        <v>0</v>
      </c>
      <c r="AW84">
        <f t="shared" si="63"/>
        <v>0</v>
      </c>
      <c r="AX84">
        <f t="shared" si="63"/>
        <v>0</v>
      </c>
    </row>
    <row r="85" spans="1:50" ht="21" customHeight="1" x14ac:dyDescent="0.3">
      <c r="A85" s="56" t="s">
        <v>164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</row>
    <row r="86" spans="1:50" ht="21" customHeight="1" x14ac:dyDescent="0.3">
      <c r="A86" s="5" t="s">
        <v>103</v>
      </c>
      <c r="B86" s="5" t="s">
        <v>104</v>
      </c>
      <c r="C86" s="6" t="s">
        <v>16</v>
      </c>
      <c r="D86" s="7">
        <v>79</v>
      </c>
      <c r="E86" s="7"/>
      <c r="F86" s="7"/>
      <c r="G86" s="7"/>
      <c r="H86" s="7"/>
      <c r="I86" s="7"/>
      <c r="J86" s="7"/>
      <c r="K86" s="7"/>
      <c r="L86" s="7"/>
      <c r="M86" s="5" t="s">
        <v>102</v>
      </c>
      <c r="O86" t="str">
        <f>""</f>
        <v/>
      </c>
      <c r="P86" s="10" t="s">
        <v>44</v>
      </c>
      <c r="Q86">
        <v>1</v>
      </c>
      <c r="R86">
        <f t="shared" ref="R86:R94" si="64">IF(P86="기계경비", J86, 0)</f>
        <v>0</v>
      </c>
      <c r="S86">
        <f t="shared" ref="S86:S94" si="65">IF(P86="운반비", J86, 0)</f>
        <v>0</v>
      </c>
      <c r="T86">
        <f t="shared" ref="T86:T94" si="66">IF(P86="작업부산물", F86, 0)</f>
        <v>0</v>
      </c>
      <c r="U86">
        <f t="shared" ref="U86:U94" si="67">IF(P86="관급", F86, 0)</f>
        <v>0</v>
      </c>
      <c r="V86">
        <f t="shared" ref="V86:V94" si="68">IF(P86="외주비", J86, 0)</f>
        <v>0</v>
      </c>
      <c r="W86">
        <f t="shared" ref="W86:W94" si="69">IF(P86="장비비", J86, 0)</f>
        <v>0</v>
      </c>
      <c r="X86">
        <f t="shared" ref="X86:X94" si="70">IF(P86="폐기물처리비", J86, 0)</f>
        <v>0</v>
      </c>
      <c r="Y86">
        <f t="shared" ref="Y86:Y94" si="71">IF(P86="가설비", J86, 0)</f>
        <v>0</v>
      </c>
      <c r="Z86">
        <f t="shared" ref="Z86:Z94" si="72">IF(P86="잡비제외분", F86, 0)</f>
        <v>0</v>
      </c>
      <c r="AA86">
        <f t="shared" ref="AA86:AA94" si="73">IF(P86="사급자재대", L86, 0)</f>
        <v>0</v>
      </c>
      <c r="AB86">
        <f t="shared" ref="AB86:AB94" si="74">IF(P86="관급자재대", L86, 0)</f>
        <v>0</v>
      </c>
      <c r="AC86">
        <f t="shared" ref="AC86:AC94" si="75">IF(P86="사용자항목1", L86, 0)</f>
        <v>0</v>
      </c>
      <c r="AD86">
        <f t="shared" ref="AD86:AD94" si="76">IF(P86="사용자항목2", L86, 0)</f>
        <v>0</v>
      </c>
      <c r="AE86">
        <f t="shared" ref="AE86:AE94" si="77">IF(P86="안전관리비", L86, 0)</f>
        <v>0</v>
      </c>
      <c r="AF86">
        <f t="shared" ref="AF86:AF94" si="78">IF(P86="품질관리비", L86, 0)</f>
        <v>0</v>
      </c>
      <c r="AG86">
        <f t="shared" ref="AG86:AG94" si="79">IF(P86="사용자항목5", L86, 0)</f>
        <v>0</v>
      </c>
      <c r="AH86">
        <f t="shared" ref="AH86:AH94" si="80">IF(P86="사용자항목6", L86, 0)</f>
        <v>0</v>
      </c>
      <c r="AI86">
        <f t="shared" ref="AI86:AI94" si="81">IF(P86="사용자항목7", L86, 0)</f>
        <v>0</v>
      </c>
      <c r="AJ86">
        <f t="shared" ref="AJ86:AJ94" si="82">IF(P86="관급자 관급 자재대", L86, 0)</f>
        <v>0</v>
      </c>
      <c r="AK86">
        <f t="shared" ref="AK86:AK94" si="83">IF(P86="사용자항목9", L86, 0)</f>
        <v>0</v>
      </c>
      <c r="AL86">
        <f t="shared" ref="AL86:AL94" si="84">IF(P86="사용자항목10", L86, 0)</f>
        <v>0</v>
      </c>
      <c r="AM86">
        <f t="shared" ref="AM86:AM94" si="85">IF(P86="사용자항목11", L86, 0)</f>
        <v>0</v>
      </c>
      <c r="AN86">
        <f t="shared" ref="AN86:AN94" si="86">IF(P86="사용자항목12", L86, 0)</f>
        <v>0</v>
      </c>
      <c r="AO86">
        <f t="shared" ref="AO86:AO94" si="87">IF(P86="사용자항목13", L86, 0)</f>
        <v>0</v>
      </c>
      <c r="AP86">
        <f t="shared" ref="AP86:AP94" si="88">IF(P86="사용자항목14", L86, 0)</f>
        <v>0</v>
      </c>
      <c r="AQ86">
        <f t="shared" ref="AQ86:AQ94" si="89">IF(P86="사용자항목15", L86, 0)</f>
        <v>0</v>
      </c>
      <c r="AR86">
        <f t="shared" ref="AR86:AR94" si="90">IF(P86="사용자항목16", L86, 0)</f>
        <v>0</v>
      </c>
      <c r="AS86">
        <f t="shared" ref="AS86:AS94" si="91">IF(P86="사용자항목17", L86, 0)</f>
        <v>0</v>
      </c>
      <c r="AT86">
        <f t="shared" ref="AT86:AT94" si="92">IF(P86="사용자항목18", L86, 0)</f>
        <v>0</v>
      </c>
      <c r="AU86">
        <f t="shared" ref="AU86:AU94" si="93">IF(P86="사용자항목19", L86, 0)</f>
        <v>0</v>
      </c>
    </row>
    <row r="87" spans="1:50" ht="21" customHeight="1" x14ac:dyDescent="0.3">
      <c r="A87" s="5" t="s">
        <v>106</v>
      </c>
      <c r="B87" s="5" t="s">
        <v>104</v>
      </c>
      <c r="C87" s="6" t="s">
        <v>16</v>
      </c>
      <c r="D87" s="7">
        <v>237</v>
      </c>
      <c r="E87" s="7"/>
      <c r="F87" s="7"/>
      <c r="G87" s="7"/>
      <c r="H87" s="7"/>
      <c r="I87" s="7"/>
      <c r="J87" s="7"/>
      <c r="K87" s="7"/>
      <c r="L87" s="7"/>
      <c r="M87" s="5" t="s">
        <v>105</v>
      </c>
      <c r="O87" t="str">
        <f>""</f>
        <v/>
      </c>
      <c r="P87" s="10" t="s">
        <v>44</v>
      </c>
      <c r="Q87">
        <v>1</v>
      </c>
      <c r="R87">
        <f t="shared" si="64"/>
        <v>0</v>
      </c>
      <c r="S87">
        <f t="shared" si="65"/>
        <v>0</v>
      </c>
      <c r="T87">
        <f t="shared" si="66"/>
        <v>0</v>
      </c>
      <c r="U87">
        <f t="shared" si="67"/>
        <v>0</v>
      </c>
      <c r="V87">
        <f t="shared" si="68"/>
        <v>0</v>
      </c>
      <c r="W87">
        <f t="shared" si="69"/>
        <v>0</v>
      </c>
      <c r="X87">
        <f t="shared" si="70"/>
        <v>0</v>
      </c>
      <c r="Y87">
        <f t="shared" si="71"/>
        <v>0</v>
      </c>
      <c r="Z87">
        <f t="shared" si="72"/>
        <v>0</v>
      </c>
      <c r="AA87">
        <f t="shared" si="73"/>
        <v>0</v>
      </c>
      <c r="AB87">
        <f t="shared" si="74"/>
        <v>0</v>
      </c>
      <c r="AC87">
        <f t="shared" si="75"/>
        <v>0</v>
      </c>
      <c r="AD87">
        <f t="shared" si="76"/>
        <v>0</v>
      </c>
      <c r="AE87">
        <f t="shared" si="77"/>
        <v>0</v>
      </c>
      <c r="AF87">
        <f t="shared" si="78"/>
        <v>0</v>
      </c>
      <c r="AG87">
        <f t="shared" si="79"/>
        <v>0</v>
      </c>
      <c r="AH87">
        <f t="shared" si="80"/>
        <v>0</v>
      </c>
      <c r="AI87">
        <f t="shared" si="81"/>
        <v>0</v>
      </c>
      <c r="AJ87">
        <f t="shared" si="82"/>
        <v>0</v>
      </c>
      <c r="AK87">
        <f t="shared" si="83"/>
        <v>0</v>
      </c>
      <c r="AL87">
        <f t="shared" si="84"/>
        <v>0</v>
      </c>
      <c r="AM87">
        <f t="shared" si="85"/>
        <v>0</v>
      </c>
      <c r="AN87">
        <f t="shared" si="86"/>
        <v>0</v>
      </c>
      <c r="AO87">
        <f t="shared" si="87"/>
        <v>0</v>
      </c>
      <c r="AP87">
        <f t="shared" si="88"/>
        <v>0</v>
      </c>
      <c r="AQ87">
        <f t="shared" si="89"/>
        <v>0</v>
      </c>
      <c r="AR87">
        <f t="shared" si="90"/>
        <v>0</v>
      </c>
      <c r="AS87">
        <f t="shared" si="91"/>
        <v>0</v>
      </c>
      <c r="AT87">
        <f t="shared" si="92"/>
        <v>0</v>
      </c>
      <c r="AU87">
        <f t="shared" si="93"/>
        <v>0</v>
      </c>
    </row>
    <row r="88" spans="1:50" ht="21" customHeight="1" x14ac:dyDescent="0.3">
      <c r="A88" s="5" t="s">
        <v>108</v>
      </c>
      <c r="B88" s="5" t="s">
        <v>109</v>
      </c>
      <c r="C88" s="6" t="s">
        <v>51</v>
      </c>
      <c r="D88" s="7">
        <v>13</v>
      </c>
      <c r="E88" s="7"/>
      <c r="F88" s="7"/>
      <c r="G88" s="7"/>
      <c r="H88" s="7"/>
      <c r="I88" s="7"/>
      <c r="J88" s="7"/>
      <c r="K88" s="7"/>
      <c r="L88" s="7"/>
      <c r="M88" s="5" t="s">
        <v>107</v>
      </c>
      <c r="O88" t="str">
        <f>""</f>
        <v/>
      </c>
      <c r="P88" s="10" t="s">
        <v>44</v>
      </c>
      <c r="Q88">
        <v>1</v>
      </c>
      <c r="R88">
        <f t="shared" si="64"/>
        <v>0</v>
      </c>
      <c r="S88">
        <f t="shared" si="65"/>
        <v>0</v>
      </c>
      <c r="T88">
        <f t="shared" si="66"/>
        <v>0</v>
      </c>
      <c r="U88">
        <f t="shared" si="67"/>
        <v>0</v>
      </c>
      <c r="V88">
        <f t="shared" si="68"/>
        <v>0</v>
      </c>
      <c r="W88">
        <f t="shared" si="69"/>
        <v>0</v>
      </c>
      <c r="X88">
        <f t="shared" si="70"/>
        <v>0</v>
      </c>
      <c r="Y88">
        <f t="shared" si="71"/>
        <v>0</v>
      </c>
      <c r="Z88">
        <f t="shared" si="72"/>
        <v>0</v>
      </c>
      <c r="AA88">
        <f t="shared" si="73"/>
        <v>0</v>
      </c>
      <c r="AB88">
        <f t="shared" si="74"/>
        <v>0</v>
      </c>
      <c r="AC88">
        <f t="shared" si="75"/>
        <v>0</v>
      </c>
      <c r="AD88">
        <f t="shared" si="76"/>
        <v>0</v>
      </c>
      <c r="AE88">
        <f t="shared" si="77"/>
        <v>0</v>
      </c>
      <c r="AF88">
        <f t="shared" si="78"/>
        <v>0</v>
      </c>
      <c r="AG88">
        <f t="shared" si="79"/>
        <v>0</v>
      </c>
      <c r="AH88">
        <f t="shared" si="80"/>
        <v>0</v>
      </c>
      <c r="AI88">
        <f t="shared" si="81"/>
        <v>0</v>
      </c>
      <c r="AJ88">
        <f t="shared" si="82"/>
        <v>0</v>
      </c>
      <c r="AK88">
        <f t="shared" si="83"/>
        <v>0</v>
      </c>
      <c r="AL88">
        <f t="shared" si="84"/>
        <v>0</v>
      </c>
      <c r="AM88">
        <f t="shared" si="85"/>
        <v>0</v>
      </c>
      <c r="AN88">
        <f t="shared" si="86"/>
        <v>0</v>
      </c>
      <c r="AO88">
        <f t="shared" si="87"/>
        <v>0</v>
      </c>
      <c r="AP88">
        <f t="shared" si="88"/>
        <v>0</v>
      </c>
      <c r="AQ88">
        <f t="shared" si="89"/>
        <v>0</v>
      </c>
      <c r="AR88">
        <f t="shared" si="90"/>
        <v>0</v>
      </c>
      <c r="AS88">
        <f t="shared" si="91"/>
        <v>0</v>
      </c>
      <c r="AT88">
        <f t="shared" si="92"/>
        <v>0</v>
      </c>
      <c r="AU88">
        <f t="shared" si="93"/>
        <v>0</v>
      </c>
    </row>
    <row r="89" spans="1:50" ht="21" customHeight="1" x14ac:dyDescent="0.3">
      <c r="A89" s="5" t="s">
        <v>108</v>
      </c>
      <c r="B89" s="5" t="s">
        <v>50</v>
      </c>
      <c r="C89" s="6" t="s">
        <v>51</v>
      </c>
      <c r="D89" s="7">
        <v>14</v>
      </c>
      <c r="E89" s="7"/>
      <c r="F89" s="7"/>
      <c r="G89" s="7"/>
      <c r="H89" s="7"/>
      <c r="I89" s="7"/>
      <c r="J89" s="7"/>
      <c r="K89" s="7"/>
      <c r="L89" s="7"/>
      <c r="M89" s="5" t="s">
        <v>110</v>
      </c>
      <c r="O89" t="str">
        <f>""</f>
        <v/>
      </c>
      <c r="P89" s="10" t="s">
        <v>44</v>
      </c>
      <c r="Q89">
        <v>1</v>
      </c>
      <c r="R89">
        <f t="shared" si="64"/>
        <v>0</v>
      </c>
      <c r="S89">
        <f t="shared" si="65"/>
        <v>0</v>
      </c>
      <c r="T89">
        <f t="shared" si="66"/>
        <v>0</v>
      </c>
      <c r="U89">
        <f t="shared" si="67"/>
        <v>0</v>
      </c>
      <c r="V89">
        <f t="shared" si="68"/>
        <v>0</v>
      </c>
      <c r="W89">
        <f t="shared" si="69"/>
        <v>0</v>
      </c>
      <c r="X89">
        <f t="shared" si="70"/>
        <v>0</v>
      </c>
      <c r="Y89">
        <f t="shared" si="71"/>
        <v>0</v>
      </c>
      <c r="Z89">
        <f t="shared" si="72"/>
        <v>0</v>
      </c>
      <c r="AA89">
        <f t="shared" si="73"/>
        <v>0</v>
      </c>
      <c r="AB89">
        <f t="shared" si="74"/>
        <v>0</v>
      </c>
      <c r="AC89">
        <f t="shared" si="75"/>
        <v>0</v>
      </c>
      <c r="AD89">
        <f t="shared" si="76"/>
        <v>0</v>
      </c>
      <c r="AE89">
        <f t="shared" si="77"/>
        <v>0</v>
      </c>
      <c r="AF89">
        <f t="shared" si="78"/>
        <v>0</v>
      </c>
      <c r="AG89">
        <f t="shared" si="79"/>
        <v>0</v>
      </c>
      <c r="AH89">
        <f t="shared" si="80"/>
        <v>0</v>
      </c>
      <c r="AI89">
        <f t="shared" si="81"/>
        <v>0</v>
      </c>
      <c r="AJ89">
        <f t="shared" si="82"/>
        <v>0</v>
      </c>
      <c r="AK89">
        <f t="shared" si="83"/>
        <v>0</v>
      </c>
      <c r="AL89">
        <f t="shared" si="84"/>
        <v>0</v>
      </c>
      <c r="AM89">
        <f t="shared" si="85"/>
        <v>0</v>
      </c>
      <c r="AN89">
        <f t="shared" si="86"/>
        <v>0</v>
      </c>
      <c r="AO89">
        <f t="shared" si="87"/>
        <v>0</v>
      </c>
      <c r="AP89">
        <f t="shared" si="88"/>
        <v>0</v>
      </c>
      <c r="AQ89">
        <f t="shared" si="89"/>
        <v>0</v>
      </c>
      <c r="AR89">
        <f t="shared" si="90"/>
        <v>0</v>
      </c>
      <c r="AS89">
        <f t="shared" si="91"/>
        <v>0</v>
      </c>
      <c r="AT89">
        <f t="shared" si="92"/>
        <v>0</v>
      </c>
      <c r="AU89">
        <f t="shared" si="93"/>
        <v>0</v>
      </c>
    </row>
    <row r="90" spans="1:50" ht="21" customHeight="1" x14ac:dyDescent="0.3">
      <c r="A90" s="5" t="s">
        <v>108</v>
      </c>
      <c r="B90" s="5" t="s">
        <v>112</v>
      </c>
      <c r="C90" s="6" t="s">
        <v>51</v>
      </c>
      <c r="D90" s="7">
        <v>3</v>
      </c>
      <c r="E90" s="7"/>
      <c r="F90" s="7"/>
      <c r="G90" s="7"/>
      <c r="H90" s="7"/>
      <c r="I90" s="7"/>
      <c r="J90" s="7"/>
      <c r="K90" s="7"/>
      <c r="L90" s="7"/>
      <c r="M90" s="5" t="s">
        <v>111</v>
      </c>
      <c r="O90" t="str">
        <f>""</f>
        <v/>
      </c>
      <c r="P90" s="10" t="s">
        <v>44</v>
      </c>
      <c r="Q90">
        <v>1</v>
      </c>
      <c r="R90">
        <f t="shared" si="64"/>
        <v>0</v>
      </c>
      <c r="S90">
        <f t="shared" si="65"/>
        <v>0</v>
      </c>
      <c r="T90">
        <f t="shared" si="66"/>
        <v>0</v>
      </c>
      <c r="U90">
        <f t="shared" si="67"/>
        <v>0</v>
      </c>
      <c r="V90">
        <f t="shared" si="68"/>
        <v>0</v>
      </c>
      <c r="W90">
        <f t="shared" si="69"/>
        <v>0</v>
      </c>
      <c r="X90">
        <f t="shared" si="70"/>
        <v>0</v>
      </c>
      <c r="Y90">
        <f t="shared" si="71"/>
        <v>0</v>
      </c>
      <c r="Z90">
        <f t="shared" si="72"/>
        <v>0</v>
      </c>
      <c r="AA90">
        <f t="shared" si="73"/>
        <v>0</v>
      </c>
      <c r="AB90">
        <f t="shared" si="74"/>
        <v>0</v>
      </c>
      <c r="AC90">
        <f t="shared" si="75"/>
        <v>0</v>
      </c>
      <c r="AD90">
        <f t="shared" si="76"/>
        <v>0</v>
      </c>
      <c r="AE90">
        <f t="shared" si="77"/>
        <v>0</v>
      </c>
      <c r="AF90">
        <f t="shared" si="78"/>
        <v>0</v>
      </c>
      <c r="AG90">
        <f t="shared" si="79"/>
        <v>0</v>
      </c>
      <c r="AH90">
        <f t="shared" si="80"/>
        <v>0</v>
      </c>
      <c r="AI90">
        <f t="shared" si="81"/>
        <v>0</v>
      </c>
      <c r="AJ90">
        <f t="shared" si="82"/>
        <v>0</v>
      </c>
      <c r="AK90">
        <f t="shared" si="83"/>
        <v>0</v>
      </c>
      <c r="AL90">
        <f t="shared" si="84"/>
        <v>0</v>
      </c>
      <c r="AM90">
        <f t="shared" si="85"/>
        <v>0</v>
      </c>
      <c r="AN90">
        <f t="shared" si="86"/>
        <v>0</v>
      </c>
      <c r="AO90">
        <f t="shared" si="87"/>
        <v>0</v>
      </c>
      <c r="AP90">
        <f t="shared" si="88"/>
        <v>0</v>
      </c>
      <c r="AQ90">
        <f t="shared" si="89"/>
        <v>0</v>
      </c>
      <c r="AR90">
        <f t="shared" si="90"/>
        <v>0</v>
      </c>
      <c r="AS90">
        <f t="shared" si="91"/>
        <v>0</v>
      </c>
      <c r="AT90">
        <f t="shared" si="92"/>
        <v>0</v>
      </c>
      <c r="AU90">
        <f t="shared" si="93"/>
        <v>0</v>
      </c>
    </row>
    <row r="91" spans="1:50" ht="21" customHeight="1" x14ac:dyDescent="0.3">
      <c r="A91" s="5" t="s">
        <v>114</v>
      </c>
      <c r="B91" s="5" t="s">
        <v>115</v>
      </c>
      <c r="C91" s="6" t="s">
        <v>2</v>
      </c>
      <c r="D91" s="7">
        <v>7</v>
      </c>
      <c r="E91" s="7"/>
      <c r="F91" s="7"/>
      <c r="G91" s="7"/>
      <c r="H91" s="7"/>
      <c r="I91" s="7"/>
      <c r="J91" s="7"/>
      <c r="K91" s="7"/>
      <c r="L91" s="7"/>
      <c r="M91" s="5" t="s">
        <v>113</v>
      </c>
      <c r="O91" t="str">
        <f>""</f>
        <v/>
      </c>
      <c r="P91" s="10" t="s">
        <v>44</v>
      </c>
      <c r="Q91">
        <v>1</v>
      </c>
      <c r="R91">
        <f t="shared" si="64"/>
        <v>0</v>
      </c>
      <c r="S91">
        <f t="shared" si="65"/>
        <v>0</v>
      </c>
      <c r="T91">
        <f t="shared" si="66"/>
        <v>0</v>
      </c>
      <c r="U91">
        <f t="shared" si="67"/>
        <v>0</v>
      </c>
      <c r="V91">
        <f t="shared" si="68"/>
        <v>0</v>
      </c>
      <c r="W91">
        <f t="shared" si="69"/>
        <v>0</v>
      </c>
      <c r="X91">
        <f t="shared" si="70"/>
        <v>0</v>
      </c>
      <c r="Y91">
        <f t="shared" si="71"/>
        <v>0</v>
      </c>
      <c r="Z91">
        <f t="shared" si="72"/>
        <v>0</v>
      </c>
      <c r="AA91">
        <f t="shared" si="73"/>
        <v>0</v>
      </c>
      <c r="AB91">
        <f t="shared" si="74"/>
        <v>0</v>
      </c>
      <c r="AC91">
        <f t="shared" si="75"/>
        <v>0</v>
      </c>
      <c r="AD91">
        <f t="shared" si="76"/>
        <v>0</v>
      </c>
      <c r="AE91">
        <f t="shared" si="77"/>
        <v>0</v>
      </c>
      <c r="AF91">
        <f t="shared" si="78"/>
        <v>0</v>
      </c>
      <c r="AG91">
        <f t="shared" si="79"/>
        <v>0</v>
      </c>
      <c r="AH91">
        <f t="shared" si="80"/>
        <v>0</v>
      </c>
      <c r="AI91">
        <f t="shared" si="81"/>
        <v>0</v>
      </c>
      <c r="AJ91">
        <f t="shared" si="82"/>
        <v>0</v>
      </c>
      <c r="AK91">
        <f t="shared" si="83"/>
        <v>0</v>
      </c>
      <c r="AL91">
        <f t="shared" si="84"/>
        <v>0</v>
      </c>
      <c r="AM91">
        <f t="shared" si="85"/>
        <v>0</v>
      </c>
      <c r="AN91">
        <f t="shared" si="86"/>
        <v>0</v>
      </c>
      <c r="AO91">
        <f t="shared" si="87"/>
        <v>0</v>
      </c>
      <c r="AP91">
        <f t="shared" si="88"/>
        <v>0</v>
      </c>
      <c r="AQ91">
        <f t="shared" si="89"/>
        <v>0</v>
      </c>
      <c r="AR91">
        <f t="shared" si="90"/>
        <v>0</v>
      </c>
      <c r="AS91">
        <f t="shared" si="91"/>
        <v>0</v>
      </c>
      <c r="AT91">
        <f t="shared" si="92"/>
        <v>0</v>
      </c>
      <c r="AU91">
        <f t="shared" si="93"/>
        <v>0</v>
      </c>
    </row>
    <row r="92" spans="1:50" ht="21" customHeight="1" x14ac:dyDescent="0.3">
      <c r="A92" s="5" t="s">
        <v>117</v>
      </c>
      <c r="B92" s="8"/>
      <c r="C92" s="6" t="s">
        <v>2</v>
      </c>
      <c r="D92" s="7">
        <v>6</v>
      </c>
      <c r="E92" s="7"/>
      <c r="F92" s="7"/>
      <c r="G92" s="7"/>
      <c r="H92" s="7"/>
      <c r="I92" s="7"/>
      <c r="J92" s="7"/>
      <c r="K92" s="7"/>
      <c r="L92" s="7"/>
      <c r="M92" s="5" t="s">
        <v>116</v>
      </c>
      <c r="O92" t="str">
        <f>""</f>
        <v/>
      </c>
      <c r="P92" s="10" t="s">
        <v>44</v>
      </c>
      <c r="Q92">
        <v>1</v>
      </c>
      <c r="R92">
        <f t="shared" si="64"/>
        <v>0</v>
      </c>
      <c r="S92">
        <f t="shared" si="65"/>
        <v>0</v>
      </c>
      <c r="T92">
        <f t="shared" si="66"/>
        <v>0</v>
      </c>
      <c r="U92">
        <f t="shared" si="67"/>
        <v>0</v>
      </c>
      <c r="V92">
        <f t="shared" si="68"/>
        <v>0</v>
      </c>
      <c r="W92">
        <f t="shared" si="69"/>
        <v>0</v>
      </c>
      <c r="X92">
        <f t="shared" si="70"/>
        <v>0</v>
      </c>
      <c r="Y92">
        <f t="shared" si="71"/>
        <v>0</v>
      </c>
      <c r="Z92">
        <f t="shared" si="72"/>
        <v>0</v>
      </c>
      <c r="AA92">
        <f t="shared" si="73"/>
        <v>0</v>
      </c>
      <c r="AB92">
        <f t="shared" si="74"/>
        <v>0</v>
      </c>
      <c r="AC92">
        <f t="shared" si="75"/>
        <v>0</v>
      </c>
      <c r="AD92">
        <f t="shared" si="76"/>
        <v>0</v>
      </c>
      <c r="AE92">
        <f t="shared" si="77"/>
        <v>0</v>
      </c>
      <c r="AF92">
        <f t="shared" si="78"/>
        <v>0</v>
      </c>
      <c r="AG92">
        <f t="shared" si="79"/>
        <v>0</v>
      </c>
      <c r="AH92">
        <f t="shared" si="80"/>
        <v>0</v>
      </c>
      <c r="AI92">
        <f t="shared" si="81"/>
        <v>0</v>
      </c>
      <c r="AJ92">
        <f t="shared" si="82"/>
        <v>0</v>
      </c>
      <c r="AK92">
        <f t="shared" si="83"/>
        <v>0</v>
      </c>
      <c r="AL92">
        <f t="shared" si="84"/>
        <v>0</v>
      </c>
      <c r="AM92">
        <f t="shared" si="85"/>
        <v>0</v>
      </c>
      <c r="AN92">
        <f t="shared" si="86"/>
        <v>0</v>
      </c>
      <c r="AO92">
        <f t="shared" si="87"/>
        <v>0</v>
      </c>
      <c r="AP92">
        <f t="shared" si="88"/>
        <v>0</v>
      </c>
      <c r="AQ92">
        <f t="shared" si="89"/>
        <v>0</v>
      </c>
      <c r="AR92">
        <f t="shared" si="90"/>
        <v>0</v>
      </c>
      <c r="AS92">
        <f t="shared" si="91"/>
        <v>0</v>
      </c>
      <c r="AT92">
        <f t="shared" si="92"/>
        <v>0</v>
      </c>
      <c r="AU92">
        <f t="shared" si="93"/>
        <v>0</v>
      </c>
    </row>
    <row r="93" spans="1:50" ht="21" customHeight="1" x14ac:dyDescent="0.3">
      <c r="A93" s="5" t="s">
        <v>120</v>
      </c>
      <c r="B93" s="8"/>
      <c r="C93" s="6" t="s">
        <v>2</v>
      </c>
      <c r="D93" s="7">
        <v>6</v>
      </c>
      <c r="E93" s="7"/>
      <c r="F93" s="7"/>
      <c r="G93" s="7"/>
      <c r="H93" s="7"/>
      <c r="I93" s="7"/>
      <c r="J93" s="7"/>
      <c r="K93" s="7"/>
      <c r="L93" s="7"/>
      <c r="M93" s="5" t="s">
        <v>119</v>
      </c>
      <c r="O93" t="str">
        <f>""</f>
        <v/>
      </c>
      <c r="P93" s="10" t="s">
        <v>44</v>
      </c>
      <c r="Q93">
        <v>1</v>
      </c>
      <c r="R93">
        <f t="shared" si="64"/>
        <v>0</v>
      </c>
      <c r="S93">
        <f t="shared" si="65"/>
        <v>0</v>
      </c>
      <c r="T93">
        <f t="shared" si="66"/>
        <v>0</v>
      </c>
      <c r="U93">
        <f t="shared" si="67"/>
        <v>0</v>
      </c>
      <c r="V93">
        <f t="shared" si="68"/>
        <v>0</v>
      </c>
      <c r="W93">
        <f t="shared" si="69"/>
        <v>0</v>
      </c>
      <c r="X93">
        <f t="shared" si="70"/>
        <v>0</v>
      </c>
      <c r="Y93">
        <f t="shared" si="71"/>
        <v>0</v>
      </c>
      <c r="Z93">
        <f t="shared" si="72"/>
        <v>0</v>
      </c>
      <c r="AA93">
        <f t="shared" si="73"/>
        <v>0</v>
      </c>
      <c r="AB93">
        <f t="shared" si="74"/>
        <v>0</v>
      </c>
      <c r="AC93">
        <f t="shared" si="75"/>
        <v>0</v>
      </c>
      <c r="AD93">
        <f t="shared" si="76"/>
        <v>0</v>
      </c>
      <c r="AE93">
        <f t="shared" si="77"/>
        <v>0</v>
      </c>
      <c r="AF93">
        <f t="shared" si="78"/>
        <v>0</v>
      </c>
      <c r="AG93">
        <f t="shared" si="79"/>
        <v>0</v>
      </c>
      <c r="AH93">
        <f t="shared" si="80"/>
        <v>0</v>
      </c>
      <c r="AI93">
        <f t="shared" si="81"/>
        <v>0</v>
      </c>
      <c r="AJ93">
        <f t="shared" si="82"/>
        <v>0</v>
      </c>
      <c r="AK93">
        <f t="shared" si="83"/>
        <v>0</v>
      </c>
      <c r="AL93">
        <f t="shared" si="84"/>
        <v>0</v>
      </c>
      <c r="AM93">
        <f t="shared" si="85"/>
        <v>0</v>
      </c>
      <c r="AN93">
        <f t="shared" si="86"/>
        <v>0</v>
      </c>
      <c r="AO93">
        <f t="shared" si="87"/>
        <v>0</v>
      </c>
      <c r="AP93">
        <f t="shared" si="88"/>
        <v>0</v>
      </c>
      <c r="AQ93">
        <f t="shared" si="89"/>
        <v>0</v>
      </c>
      <c r="AR93">
        <f t="shared" si="90"/>
        <v>0</v>
      </c>
      <c r="AS93">
        <f t="shared" si="91"/>
        <v>0</v>
      </c>
      <c r="AT93">
        <f t="shared" si="92"/>
        <v>0</v>
      </c>
      <c r="AU93">
        <f t="shared" si="93"/>
        <v>0</v>
      </c>
    </row>
    <row r="94" spans="1:50" ht="21" customHeight="1" x14ac:dyDescent="0.3">
      <c r="A94" s="5" t="s">
        <v>122</v>
      </c>
      <c r="B94" s="5" t="s">
        <v>123</v>
      </c>
      <c r="C94" s="6" t="s">
        <v>20</v>
      </c>
      <c r="D94" s="7">
        <v>4</v>
      </c>
      <c r="E94" s="7"/>
      <c r="F94" s="7"/>
      <c r="G94" s="7"/>
      <c r="H94" s="7"/>
      <c r="I94" s="7"/>
      <c r="J94" s="7"/>
      <c r="K94" s="7"/>
      <c r="L94" s="7"/>
      <c r="M94" s="5" t="s">
        <v>121</v>
      </c>
      <c r="O94" t="str">
        <f>""</f>
        <v/>
      </c>
      <c r="P94" s="10" t="s">
        <v>44</v>
      </c>
      <c r="Q94">
        <v>1</v>
      </c>
      <c r="R94">
        <f t="shared" si="64"/>
        <v>0</v>
      </c>
      <c r="S94">
        <f t="shared" si="65"/>
        <v>0</v>
      </c>
      <c r="T94">
        <f t="shared" si="66"/>
        <v>0</v>
      </c>
      <c r="U94">
        <f t="shared" si="67"/>
        <v>0</v>
      </c>
      <c r="V94">
        <f t="shared" si="68"/>
        <v>0</v>
      </c>
      <c r="W94">
        <f t="shared" si="69"/>
        <v>0</v>
      </c>
      <c r="X94">
        <f t="shared" si="70"/>
        <v>0</v>
      </c>
      <c r="Y94">
        <f t="shared" si="71"/>
        <v>0</v>
      </c>
      <c r="Z94">
        <f t="shared" si="72"/>
        <v>0</v>
      </c>
      <c r="AA94">
        <f t="shared" si="73"/>
        <v>0</v>
      </c>
      <c r="AB94">
        <f t="shared" si="74"/>
        <v>0</v>
      </c>
      <c r="AC94">
        <f t="shared" si="75"/>
        <v>0</v>
      </c>
      <c r="AD94">
        <f t="shared" si="76"/>
        <v>0</v>
      </c>
      <c r="AE94">
        <f t="shared" si="77"/>
        <v>0</v>
      </c>
      <c r="AF94">
        <f t="shared" si="78"/>
        <v>0</v>
      </c>
      <c r="AG94">
        <f t="shared" si="79"/>
        <v>0</v>
      </c>
      <c r="AH94">
        <f t="shared" si="80"/>
        <v>0</v>
      </c>
      <c r="AI94">
        <f t="shared" si="81"/>
        <v>0</v>
      </c>
      <c r="AJ94">
        <f t="shared" si="82"/>
        <v>0</v>
      </c>
      <c r="AK94">
        <f t="shared" si="83"/>
        <v>0</v>
      </c>
      <c r="AL94">
        <f t="shared" si="84"/>
        <v>0</v>
      </c>
      <c r="AM94">
        <f t="shared" si="85"/>
        <v>0</v>
      </c>
      <c r="AN94">
        <f t="shared" si="86"/>
        <v>0</v>
      </c>
      <c r="AO94">
        <f t="shared" si="87"/>
        <v>0</v>
      </c>
      <c r="AP94">
        <f t="shared" si="88"/>
        <v>0</v>
      </c>
      <c r="AQ94">
        <f t="shared" si="89"/>
        <v>0</v>
      </c>
      <c r="AR94">
        <f t="shared" si="90"/>
        <v>0</v>
      </c>
      <c r="AS94">
        <f t="shared" si="91"/>
        <v>0</v>
      </c>
      <c r="AT94">
        <f t="shared" si="92"/>
        <v>0</v>
      </c>
      <c r="AU94">
        <f t="shared" si="93"/>
        <v>0</v>
      </c>
    </row>
    <row r="95" spans="1:50" ht="21" customHeight="1" x14ac:dyDescent="0.3">
      <c r="A95" s="8"/>
      <c r="B95" s="8"/>
      <c r="C95" s="9"/>
      <c r="D95" s="7"/>
      <c r="E95" s="7"/>
      <c r="F95" s="7"/>
      <c r="G95" s="7"/>
      <c r="H95" s="7"/>
      <c r="I95" s="7"/>
      <c r="J95" s="7"/>
      <c r="K95" s="7"/>
      <c r="L95" s="7"/>
      <c r="M95" s="8"/>
    </row>
    <row r="96" spans="1:50" ht="21" customHeight="1" x14ac:dyDescent="0.3">
      <c r="A96" s="8"/>
      <c r="B96" s="8"/>
      <c r="C96" s="9"/>
      <c r="D96" s="7"/>
      <c r="E96" s="7"/>
      <c r="F96" s="7"/>
      <c r="G96" s="7"/>
      <c r="H96" s="7"/>
      <c r="I96" s="7"/>
      <c r="J96" s="7"/>
      <c r="K96" s="7"/>
      <c r="L96" s="7"/>
      <c r="M96" s="8"/>
    </row>
    <row r="97" spans="1:50" ht="21" customHeight="1" x14ac:dyDescent="0.3">
      <c r="A97" s="8"/>
      <c r="B97" s="8"/>
      <c r="C97" s="9"/>
      <c r="D97" s="7"/>
      <c r="E97" s="7"/>
      <c r="F97" s="7"/>
      <c r="G97" s="7"/>
      <c r="H97" s="7"/>
      <c r="I97" s="7"/>
      <c r="J97" s="7"/>
      <c r="K97" s="7"/>
      <c r="L97" s="7"/>
      <c r="M97" s="8"/>
    </row>
    <row r="98" spans="1:50" ht="21" customHeight="1" x14ac:dyDescent="0.3">
      <c r="A98" s="8"/>
      <c r="B98" s="8"/>
      <c r="C98" s="9"/>
      <c r="D98" s="7"/>
      <c r="E98" s="7"/>
      <c r="F98" s="7"/>
      <c r="G98" s="7"/>
      <c r="H98" s="7"/>
      <c r="I98" s="7"/>
      <c r="J98" s="7"/>
      <c r="K98" s="7"/>
      <c r="L98" s="7"/>
      <c r="M98" s="8"/>
    </row>
    <row r="99" spans="1:50" ht="21" customHeight="1" x14ac:dyDescent="0.3">
      <c r="A99" s="8"/>
      <c r="B99" s="8"/>
      <c r="C99" s="9"/>
      <c r="D99" s="7"/>
      <c r="E99" s="7"/>
      <c r="F99" s="7"/>
      <c r="G99" s="7"/>
      <c r="H99" s="7"/>
      <c r="I99" s="7"/>
      <c r="J99" s="7"/>
      <c r="K99" s="7"/>
      <c r="L99" s="7"/>
      <c r="M99" s="8"/>
    </row>
    <row r="100" spans="1:50" ht="21" customHeight="1" x14ac:dyDescent="0.3">
      <c r="A100" s="8"/>
      <c r="B100" s="8"/>
      <c r="C100" s="9"/>
      <c r="D100" s="7"/>
      <c r="E100" s="7"/>
      <c r="F100" s="7"/>
      <c r="G100" s="7"/>
      <c r="H100" s="7"/>
      <c r="I100" s="7"/>
      <c r="J100" s="7"/>
      <c r="K100" s="7"/>
      <c r="L100" s="7"/>
      <c r="M100" s="8"/>
    </row>
    <row r="101" spans="1:50" ht="21" customHeight="1" x14ac:dyDescent="0.3">
      <c r="A101" s="8"/>
      <c r="B101" s="8"/>
      <c r="C101" s="9"/>
      <c r="D101" s="7"/>
      <c r="E101" s="7"/>
      <c r="F101" s="7"/>
      <c r="G101" s="7"/>
      <c r="H101" s="7"/>
      <c r="I101" s="7"/>
      <c r="J101" s="7"/>
      <c r="K101" s="7"/>
      <c r="L101" s="7"/>
      <c r="M101" s="8"/>
    </row>
    <row r="102" spans="1:50" ht="21" customHeight="1" x14ac:dyDescent="0.3">
      <c r="A102" s="8"/>
      <c r="B102" s="8"/>
      <c r="C102" s="9"/>
      <c r="D102" s="7"/>
      <c r="E102" s="7"/>
      <c r="F102" s="7"/>
      <c r="G102" s="7"/>
      <c r="H102" s="7"/>
      <c r="I102" s="7"/>
      <c r="J102" s="7"/>
      <c r="K102" s="7"/>
      <c r="L102" s="7"/>
      <c r="M102" s="8"/>
    </row>
    <row r="103" spans="1:50" ht="21" customHeight="1" x14ac:dyDescent="0.3">
      <c r="A103" s="8"/>
      <c r="B103" s="8"/>
      <c r="C103" s="9"/>
      <c r="D103" s="7"/>
      <c r="E103" s="7"/>
      <c r="F103" s="7"/>
      <c r="G103" s="7"/>
      <c r="H103" s="7"/>
      <c r="I103" s="7"/>
      <c r="J103" s="7"/>
      <c r="K103" s="7"/>
      <c r="L103" s="7"/>
      <c r="M103" s="8"/>
    </row>
    <row r="104" spans="1:50" ht="21" customHeight="1" x14ac:dyDescent="0.3">
      <c r="A104" s="11" t="s">
        <v>45</v>
      </c>
      <c r="B104" s="12"/>
      <c r="C104" s="13"/>
      <c r="D104" s="14"/>
      <c r="E104" s="14"/>
      <c r="F104" s="14">
        <f>ROUNDDOWN(SUMIF(Q86:Q103, "1", F86:F103), 0)</f>
        <v>0</v>
      </c>
      <c r="G104" s="14"/>
      <c r="H104" s="14">
        <f>ROUNDDOWN(SUMIF(Q86:Q103, "1", H86:H103), 0)</f>
        <v>0</v>
      </c>
      <c r="I104" s="14"/>
      <c r="J104" s="14">
        <f>ROUNDDOWN(SUMIF(Q86:Q103, "1", J86:J103), 0)</f>
        <v>0</v>
      </c>
      <c r="K104" s="14"/>
      <c r="L104" s="14">
        <f>F104+H104+J104</f>
        <v>0</v>
      </c>
      <c r="M104" s="12"/>
      <c r="R104">
        <f t="shared" ref="R104:AX104" si="94">ROUNDDOWN(SUM(R86:R94), 0)</f>
        <v>0</v>
      </c>
      <c r="S104">
        <f t="shared" si="94"/>
        <v>0</v>
      </c>
      <c r="T104">
        <f t="shared" si="94"/>
        <v>0</v>
      </c>
      <c r="U104">
        <f t="shared" si="94"/>
        <v>0</v>
      </c>
      <c r="V104">
        <f t="shared" si="94"/>
        <v>0</v>
      </c>
      <c r="W104">
        <f t="shared" si="94"/>
        <v>0</v>
      </c>
      <c r="X104">
        <f t="shared" si="94"/>
        <v>0</v>
      </c>
      <c r="Y104">
        <f t="shared" si="94"/>
        <v>0</v>
      </c>
      <c r="Z104">
        <f t="shared" si="94"/>
        <v>0</v>
      </c>
      <c r="AA104">
        <f t="shared" si="94"/>
        <v>0</v>
      </c>
      <c r="AB104">
        <f t="shared" si="94"/>
        <v>0</v>
      </c>
      <c r="AC104">
        <f t="shared" si="94"/>
        <v>0</v>
      </c>
      <c r="AD104">
        <f t="shared" si="94"/>
        <v>0</v>
      </c>
      <c r="AE104">
        <f t="shared" si="94"/>
        <v>0</v>
      </c>
      <c r="AF104">
        <f t="shared" si="94"/>
        <v>0</v>
      </c>
      <c r="AG104">
        <f t="shared" si="94"/>
        <v>0</v>
      </c>
      <c r="AH104">
        <f t="shared" si="94"/>
        <v>0</v>
      </c>
      <c r="AI104">
        <f t="shared" si="94"/>
        <v>0</v>
      </c>
      <c r="AJ104">
        <f t="shared" si="94"/>
        <v>0</v>
      </c>
      <c r="AK104">
        <f t="shared" si="94"/>
        <v>0</v>
      </c>
      <c r="AL104">
        <f t="shared" si="94"/>
        <v>0</v>
      </c>
      <c r="AM104">
        <f t="shared" si="94"/>
        <v>0</v>
      </c>
      <c r="AN104">
        <f t="shared" si="94"/>
        <v>0</v>
      </c>
      <c r="AO104">
        <f t="shared" si="94"/>
        <v>0</v>
      </c>
      <c r="AP104">
        <f t="shared" si="94"/>
        <v>0</v>
      </c>
      <c r="AQ104">
        <f t="shared" si="94"/>
        <v>0</v>
      </c>
      <c r="AR104">
        <f t="shared" si="94"/>
        <v>0</v>
      </c>
      <c r="AS104">
        <f t="shared" si="94"/>
        <v>0</v>
      </c>
      <c r="AT104">
        <f t="shared" si="94"/>
        <v>0</v>
      </c>
      <c r="AU104">
        <f t="shared" si="94"/>
        <v>0</v>
      </c>
      <c r="AV104">
        <f t="shared" si="94"/>
        <v>0</v>
      </c>
      <c r="AW104">
        <f t="shared" si="94"/>
        <v>0</v>
      </c>
      <c r="AX104">
        <f t="shared" si="94"/>
        <v>0</v>
      </c>
    </row>
    <row r="105" spans="1:50" ht="21" customHeight="1" x14ac:dyDescent="0.3">
      <c r="A105" s="56" t="s">
        <v>165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1:50" ht="21" customHeight="1" x14ac:dyDescent="0.3">
      <c r="A106" s="5" t="s">
        <v>26</v>
      </c>
      <c r="B106" s="5" t="s">
        <v>27</v>
      </c>
      <c r="C106" s="6" t="s">
        <v>28</v>
      </c>
      <c r="D106" s="7">
        <v>3</v>
      </c>
      <c r="E106" s="7"/>
      <c r="F106" s="7"/>
      <c r="G106" s="7"/>
      <c r="H106" s="7"/>
      <c r="I106" s="7"/>
      <c r="J106" s="7"/>
      <c r="K106" s="7"/>
      <c r="L106" s="7"/>
      <c r="M106" s="5" t="s">
        <v>29</v>
      </c>
      <c r="O106" t="str">
        <f t="shared" ref="O106:O111" si="95">"03"</f>
        <v>03</v>
      </c>
      <c r="P106" t="s">
        <v>133</v>
      </c>
      <c r="Q106">
        <v>1</v>
      </c>
      <c r="R106">
        <f t="shared" ref="R106:R111" si="96">IF(P106="기계경비", J106, 0)</f>
        <v>0</v>
      </c>
      <c r="S106">
        <f t="shared" ref="S106:S111" si="97">IF(P106="운반비", J106, 0)</f>
        <v>0</v>
      </c>
      <c r="T106">
        <f t="shared" ref="T106:T111" si="98">IF(P106="작업부산물", F106, 0)</f>
        <v>0</v>
      </c>
      <c r="U106">
        <f t="shared" ref="U106:U111" si="99">IF(P106="관급", F106, 0)</f>
        <v>0</v>
      </c>
      <c r="V106">
        <f t="shared" ref="V106:V111" si="100">IF(P106="외주비", J106, 0)</f>
        <v>0</v>
      </c>
      <c r="W106">
        <f t="shared" ref="W106:W111" si="101">IF(P106="장비비", J106, 0)</f>
        <v>0</v>
      </c>
      <c r="X106">
        <f t="shared" ref="X106:X111" si="102">IF(P106="폐기물처리비", L106, 0)</f>
        <v>0</v>
      </c>
      <c r="Y106">
        <f t="shared" ref="Y106:Y111" si="103">IF(P106="가설비", J106, 0)</f>
        <v>0</v>
      </c>
      <c r="Z106">
        <f t="shared" ref="Z106:Z111" si="104">IF(P106="잡비제외분", F106, 0)</f>
        <v>0</v>
      </c>
      <c r="AA106">
        <f t="shared" ref="AA106:AA111" si="105">IF(P106="사급자재대", L106, 0)</f>
        <v>0</v>
      </c>
      <c r="AB106">
        <f t="shared" ref="AB106:AB111" si="106">IF(P106="관급자재대", L106, 0)</f>
        <v>0</v>
      </c>
      <c r="AC106">
        <f t="shared" ref="AC106:AC111" si="107">IF(P106="사용자항목1", L106, 0)</f>
        <v>0</v>
      </c>
      <c r="AD106">
        <f t="shared" ref="AD106:AD111" si="108">IF(P106="사용자항목2", L106, 0)</f>
        <v>0</v>
      </c>
      <c r="AE106">
        <f t="shared" ref="AE106:AE111" si="109">IF(P106="안전관리비", L106, 0)</f>
        <v>0</v>
      </c>
      <c r="AF106">
        <f t="shared" ref="AF106:AF111" si="110">IF(P106="품질관리비", L106, 0)</f>
        <v>0</v>
      </c>
      <c r="AG106">
        <f t="shared" ref="AG106:AG111" si="111">IF(P106="사용자항목5", L106, 0)</f>
        <v>0</v>
      </c>
      <c r="AH106">
        <f t="shared" ref="AH106:AH111" si="112">IF(P106="사용자항목6", L106, 0)</f>
        <v>0</v>
      </c>
      <c r="AI106">
        <f t="shared" ref="AI106:AI111" si="113">IF(P106="사용자항목7", L106, 0)</f>
        <v>0</v>
      </c>
      <c r="AJ106">
        <f t="shared" ref="AJ106:AJ111" si="114">IF(P106="관급자 관급 자재대", L106, 0)</f>
        <v>0</v>
      </c>
      <c r="AK106">
        <f t="shared" ref="AK106:AK111" si="115">IF(P106="사용자항목9", L106, 0)</f>
        <v>0</v>
      </c>
      <c r="AL106">
        <f t="shared" ref="AL106:AL111" si="116">IF(P106="사용자항목10", L106, 0)</f>
        <v>0</v>
      </c>
      <c r="AM106">
        <f t="shared" ref="AM106:AM111" si="117">IF(P106="사용자항목11", L106, 0)</f>
        <v>0</v>
      </c>
      <c r="AN106">
        <f t="shared" ref="AN106:AN111" si="118">IF(P106="사용자항목12", L106, 0)</f>
        <v>0</v>
      </c>
      <c r="AO106">
        <f t="shared" ref="AO106:AO111" si="119">IF(P106="사용자항목13", L106, 0)</f>
        <v>0</v>
      </c>
      <c r="AP106">
        <f t="shared" ref="AP106:AP111" si="120">IF(P106="사용자항목14", L106, 0)</f>
        <v>0</v>
      </c>
      <c r="AQ106">
        <f t="shared" ref="AQ106:AQ111" si="121">IF(P106="사용자항목15", L106, 0)</f>
        <v>0</v>
      </c>
      <c r="AR106">
        <f t="shared" ref="AR106:AR111" si="122">IF(P106="사용자항목16", L106, 0)</f>
        <v>0</v>
      </c>
      <c r="AS106">
        <f t="shared" ref="AS106:AS111" si="123">IF(P106="사용자항목17", L106, 0)</f>
        <v>0</v>
      </c>
      <c r="AT106">
        <f t="shared" ref="AT106:AT111" si="124">IF(P106="사용자항목18", L106, 0)</f>
        <v>0</v>
      </c>
      <c r="AU106">
        <f t="shared" ref="AU106:AU111" si="125">IF(P106="사용자항목19", L106, 0)</f>
        <v>0</v>
      </c>
    </row>
    <row r="107" spans="1:50" ht="21" customHeight="1" x14ac:dyDescent="0.3">
      <c r="A107" s="5" t="s">
        <v>18</v>
      </c>
      <c r="B107" s="5" t="s">
        <v>19</v>
      </c>
      <c r="C107" s="6" t="s">
        <v>20</v>
      </c>
      <c r="D107" s="7">
        <v>3</v>
      </c>
      <c r="E107" s="7"/>
      <c r="F107" s="7"/>
      <c r="G107" s="7"/>
      <c r="H107" s="7"/>
      <c r="I107" s="7"/>
      <c r="J107" s="7"/>
      <c r="K107" s="7"/>
      <c r="L107" s="7"/>
      <c r="M107" s="5" t="s">
        <v>21</v>
      </c>
      <c r="O107" t="str">
        <f t="shared" si="95"/>
        <v>03</v>
      </c>
      <c r="P107" t="s">
        <v>133</v>
      </c>
      <c r="Q107">
        <v>1</v>
      </c>
      <c r="R107">
        <f t="shared" si="96"/>
        <v>0</v>
      </c>
      <c r="S107">
        <f t="shared" si="97"/>
        <v>0</v>
      </c>
      <c r="T107">
        <f t="shared" si="98"/>
        <v>0</v>
      </c>
      <c r="U107">
        <f t="shared" si="99"/>
        <v>0</v>
      </c>
      <c r="V107">
        <f t="shared" si="100"/>
        <v>0</v>
      </c>
      <c r="W107">
        <f t="shared" si="101"/>
        <v>0</v>
      </c>
      <c r="X107">
        <f t="shared" si="102"/>
        <v>0</v>
      </c>
      <c r="Y107">
        <f t="shared" si="103"/>
        <v>0</v>
      </c>
      <c r="Z107">
        <f t="shared" si="104"/>
        <v>0</v>
      </c>
      <c r="AA107">
        <f t="shared" si="105"/>
        <v>0</v>
      </c>
      <c r="AB107">
        <f t="shared" si="106"/>
        <v>0</v>
      </c>
      <c r="AC107">
        <f t="shared" si="107"/>
        <v>0</v>
      </c>
      <c r="AD107">
        <f t="shared" si="108"/>
        <v>0</v>
      </c>
      <c r="AE107">
        <f t="shared" si="109"/>
        <v>0</v>
      </c>
      <c r="AF107">
        <f t="shared" si="110"/>
        <v>0</v>
      </c>
      <c r="AG107">
        <f t="shared" si="111"/>
        <v>0</v>
      </c>
      <c r="AH107">
        <f t="shared" si="112"/>
        <v>0</v>
      </c>
      <c r="AI107">
        <f t="shared" si="113"/>
        <v>0</v>
      </c>
      <c r="AJ107">
        <f t="shared" si="114"/>
        <v>0</v>
      </c>
      <c r="AK107">
        <f t="shared" si="115"/>
        <v>0</v>
      </c>
      <c r="AL107">
        <f t="shared" si="116"/>
        <v>0</v>
      </c>
      <c r="AM107">
        <f t="shared" si="117"/>
        <v>0</v>
      </c>
      <c r="AN107">
        <f t="shared" si="118"/>
        <v>0</v>
      </c>
      <c r="AO107">
        <f t="shared" si="119"/>
        <v>0</v>
      </c>
      <c r="AP107">
        <f t="shared" si="120"/>
        <v>0</v>
      </c>
      <c r="AQ107">
        <f t="shared" si="121"/>
        <v>0</v>
      </c>
      <c r="AR107">
        <f t="shared" si="122"/>
        <v>0</v>
      </c>
      <c r="AS107">
        <f t="shared" si="123"/>
        <v>0</v>
      </c>
      <c r="AT107">
        <f t="shared" si="124"/>
        <v>0</v>
      </c>
      <c r="AU107">
        <f t="shared" si="125"/>
        <v>0</v>
      </c>
    </row>
    <row r="108" spans="1:50" ht="21" customHeight="1" x14ac:dyDescent="0.3">
      <c r="A108" s="5" t="s">
        <v>23</v>
      </c>
      <c r="B108" s="5" t="s">
        <v>24</v>
      </c>
      <c r="C108" s="6" t="s">
        <v>20</v>
      </c>
      <c r="D108" s="7">
        <v>3</v>
      </c>
      <c r="E108" s="7"/>
      <c r="F108" s="7"/>
      <c r="G108" s="7"/>
      <c r="H108" s="7"/>
      <c r="I108" s="7"/>
      <c r="J108" s="7"/>
      <c r="K108" s="7"/>
      <c r="L108" s="7"/>
      <c r="M108" s="5" t="s">
        <v>21</v>
      </c>
      <c r="O108" t="str">
        <f t="shared" si="95"/>
        <v>03</v>
      </c>
      <c r="P108" t="s">
        <v>133</v>
      </c>
      <c r="Q108">
        <v>1</v>
      </c>
      <c r="R108">
        <f t="shared" si="96"/>
        <v>0</v>
      </c>
      <c r="S108">
        <f t="shared" si="97"/>
        <v>0</v>
      </c>
      <c r="T108">
        <f t="shared" si="98"/>
        <v>0</v>
      </c>
      <c r="U108">
        <f t="shared" si="99"/>
        <v>0</v>
      </c>
      <c r="V108">
        <f t="shared" si="100"/>
        <v>0</v>
      </c>
      <c r="W108">
        <f t="shared" si="101"/>
        <v>0</v>
      </c>
      <c r="X108">
        <f t="shared" si="102"/>
        <v>0</v>
      </c>
      <c r="Y108">
        <f t="shared" si="103"/>
        <v>0</v>
      </c>
      <c r="Z108">
        <f t="shared" si="104"/>
        <v>0</v>
      </c>
      <c r="AA108">
        <f t="shared" si="105"/>
        <v>0</v>
      </c>
      <c r="AB108">
        <f t="shared" si="106"/>
        <v>0</v>
      </c>
      <c r="AC108">
        <f t="shared" si="107"/>
        <v>0</v>
      </c>
      <c r="AD108">
        <f t="shared" si="108"/>
        <v>0</v>
      </c>
      <c r="AE108">
        <f t="shared" si="109"/>
        <v>0</v>
      </c>
      <c r="AF108">
        <f t="shared" si="110"/>
        <v>0</v>
      </c>
      <c r="AG108">
        <f t="shared" si="111"/>
        <v>0</v>
      </c>
      <c r="AH108">
        <f t="shared" si="112"/>
        <v>0</v>
      </c>
      <c r="AI108">
        <f t="shared" si="113"/>
        <v>0</v>
      </c>
      <c r="AJ108">
        <f t="shared" si="114"/>
        <v>0</v>
      </c>
      <c r="AK108">
        <f t="shared" si="115"/>
        <v>0</v>
      </c>
      <c r="AL108">
        <f t="shared" si="116"/>
        <v>0</v>
      </c>
      <c r="AM108">
        <f t="shared" si="117"/>
        <v>0</v>
      </c>
      <c r="AN108">
        <f t="shared" si="118"/>
        <v>0</v>
      </c>
      <c r="AO108">
        <f t="shared" si="119"/>
        <v>0</v>
      </c>
      <c r="AP108">
        <f t="shared" si="120"/>
        <v>0</v>
      </c>
      <c r="AQ108">
        <f t="shared" si="121"/>
        <v>0</v>
      </c>
      <c r="AR108">
        <f t="shared" si="122"/>
        <v>0</v>
      </c>
      <c r="AS108">
        <f t="shared" si="123"/>
        <v>0</v>
      </c>
      <c r="AT108">
        <f t="shared" si="124"/>
        <v>0</v>
      </c>
      <c r="AU108">
        <f t="shared" si="125"/>
        <v>0</v>
      </c>
    </row>
    <row r="109" spans="1:50" ht="21" customHeight="1" x14ac:dyDescent="0.3">
      <c r="A109" s="5" t="s">
        <v>26</v>
      </c>
      <c r="B109" s="5" t="s">
        <v>30</v>
      </c>
      <c r="C109" s="6" t="s">
        <v>28</v>
      </c>
      <c r="D109" s="7">
        <v>1</v>
      </c>
      <c r="E109" s="7"/>
      <c r="F109" s="7"/>
      <c r="G109" s="7"/>
      <c r="H109" s="7"/>
      <c r="I109" s="7"/>
      <c r="J109" s="7"/>
      <c r="K109" s="7"/>
      <c r="L109" s="7"/>
      <c r="M109" s="5" t="s">
        <v>29</v>
      </c>
      <c r="O109" t="str">
        <f t="shared" si="95"/>
        <v>03</v>
      </c>
      <c r="P109" t="s">
        <v>133</v>
      </c>
      <c r="Q109">
        <v>1</v>
      </c>
      <c r="R109">
        <f t="shared" si="96"/>
        <v>0</v>
      </c>
      <c r="S109">
        <f t="shared" si="97"/>
        <v>0</v>
      </c>
      <c r="T109">
        <f t="shared" si="98"/>
        <v>0</v>
      </c>
      <c r="U109">
        <f t="shared" si="99"/>
        <v>0</v>
      </c>
      <c r="V109">
        <f t="shared" si="100"/>
        <v>0</v>
      </c>
      <c r="W109">
        <f t="shared" si="101"/>
        <v>0</v>
      </c>
      <c r="X109">
        <f t="shared" si="102"/>
        <v>0</v>
      </c>
      <c r="Y109">
        <f t="shared" si="103"/>
        <v>0</v>
      </c>
      <c r="Z109">
        <f t="shared" si="104"/>
        <v>0</v>
      </c>
      <c r="AA109">
        <f t="shared" si="105"/>
        <v>0</v>
      </c>
      <c r="AB109">
        <f t="shared" si="106"/>
        <v>0</v>
      </c>
      <c r="AC109">
        <f t="shared" si="107"/>
        <v>0</v>
      </c>
      <c r="AD109">
        <f t="shared" si="108"/>
        <v>0</v>
      </c>
      <c r="AE109">
        <f t="shared" si="109"/>
        <v>0</v>
      </c>
      <c r="AF109">
        <f t="shared" si="110"/>
        <v>0</v>
      </c>
      <c r="AG109">
        <f t="shared" si="111"/>
        <v>0</v>
      </c>
      <c r="AH109">
        <f t="shared" si="112"/>
        <v>0</v>
      </c>
      <c r="AI109">
        <f t="shared" si="113"/>
        <v>0</v>
      </c>
      <c r="AJ109">
        <f t="shared" si="114"/>
        <v>0</v>
      </c>
      <c r="AK109">
        <f t="shared" si="115"/>
        <v>0</v>
      </c>
      <c r="AL109">
        <f t="shared" si="116"/>
        <v>0</v>
      </c>
      <c r="AM109">
        <f t="shared" si="117"/>
        <v>0</v>
      </c>
      <c r="AN109">
        <f t="shared" si="118"/>
        <v>0</v>
      </c>
      <c r="AO109">
        <f t="shared" si="119"/>
        <v>0</v>
      </c>
      <c r="AP109">
        <f t="shared" si="120"/>
        <v>0</v>
      </c>
      <c r="AQ109">
        <f t="shared" si="121"/>
        <v>0</v>
      </c>
      <c r="AR109">
        <f t="shared" si="122"/>
        <v>0</v>
      </c>
      <c r="AS109">
        <f t="shared" si="123"/>
        <v>0</v>
      </c>
      <c r="AT109">
        <f t="shared" si="124"/>
        <v>0</v>
      </c>
      <c r="AU109">
        <f t="shared" si="125"/>
        <v>0</v>
      </c>
    </row>
    <row r="110" spans="1:50" ht="21" customHeight="1" x14ac:dyDescent="0.3">
      <c r="A110" s="5" t="s">
        <v>18</v>
      </c>
      <c r="B110" s="5" t="s">
        <v>22</v>
      </c>
      <c r="C110" s="6" t="s">
        <v>20</v>
      </c>
      <c r="D110" s="7">
        <v>1</v>
      </c>
      <c r="E110" s="7"/>
      <c r="F110" s="7"/>
      <c r="G110" s="7"/>
      <c r="H110" s="7"/>
      <c r="I110" s="7"/>
      <c r="J110" s="7"/>
      <c r="K110" s="7"/>
      <c r="L110" s="7"/>
      <c r="M110" s="5" t="s">
        <v>21</v>
      </c>
      <c r="O110" t="str">
        <f t="shared" si="95"/>
        <v>03</v>
      </c>
      <c r="P110" t="s">
        <v>133</v>
      </c>
      <c r="Q110">
        <v>1</v>
      </c>
      <c r="R110">
        <f t="shared" si="96"/>
        <v>0</v>
      </c>
      <c r="S110">
        <f t="shared" si="97"/>
        <v>0</v>
      </c>
      <c r="T110">
        <f t="shared" si="98"/>
        <v>0</v>
      </c>
      <c r="U110">
        <f t="shared" si="99"/>
        <v>0</v>
      </c>
      <c r="V110">
        <f t="shared" si="100"/>
        <v>0</v>
      </c>
      <c r="W110">
        <f t="shared" si="101"/>
        <v>0</v>
      </c>
      <c r="X110">
        <f t="shared" si="102"/>
        <v>0</v>
      </c>
      <c r="Y110">
        <f t="shared" si="103"/>
        <v>0</v>
      </c>
      <c r="Z110">
        <f t="shared" si="104"/>
        <v>0</v>
      </c>
      <c r="AA110">
        <f t="shared" si="105"/>
        <v>0</v>
      </c>
      <c r="AB110">
        <f t="shared" si="106"/>
        <v>0</v>
      </c>
      <c r="AC110">
        <f t="shared" si="107"/>
        <v>0</v>
      </c>
      <c r="AD110">
        <f t="shared" si="108"/>
        <v>0</v>
      </c>
      <c r="AE110">
        <f t="shared" si="109"/>
        <v>0</v>
      </c>
      <c r="AF110">
        <f t="shared" si="110"/>
        <v>0</v>
      </c>
      <c r="AG110">
        <f t="shared" si="111"/>
        <v>0</v>
      </c>
      <c r="AH110">
        <f t="shared" si="112"/>
        <v>0</v>
      </c>
      <c r="AI110">
        <f t="shared" si="113"/>
        <v>0</v>
      </c>
      <c r="AJ110">
        <f t="shared" si="114"/>
        <v>0</v>
      </c>
      <c r="AK110">
        <f t="shared" si="115"/>
        <v>0</v>
      </c>
      <c r="AL110">
        <f t="shared" si="116"/>
        <v>0</v>
      </c>
      <c r="AM110">
        <f t="shared" si="117"/>
        <v>0</v>
      </c>
      <c r="AN110">
        <f t="shared" si="118"/>
        <v>0</v>
      </c>
      <c r="AO110">
        <f t="shared" si="119"/>
        <v>0</v>
      </c>
      <c r="AP110">
        <f t="shared" si="120"/>
        <v>0</v>
      </c>
      <c r="AQ110">
        <f t="shared" si="121"/>
        <v>0</v>
      </c>
      <c r="AR110">
        <f t="shared" si="122"/>
        <v>0</v>
      </c>
      <c r="AS110">
        <f t="shared" si="123"/>
        <v>0</v>
      </c>
      <c r="AT110">
        <f t="shared" si="124"/>
        <v>0</v>
      </c>
      <c r="AU110">
        <f t="shared" si="125"/>
        <v>0</v>
      </c>
    </row>
    <row r="111" spans="1:50" ht="21" customHeight="1" x14ac:dyDescent="0.3">
      <c r="A111" s="5" t="s">
        <v>23</v>
      </c>
      <c r="B111" s="5" t="s">
        <v>25</v>
      </c>
      <c r="C111" s="6" t="s">
        <v>20</v>
      </c>
      <c r="D111" s="7">
        <v>1</v>
      </c>
      <c r="E111" s="7"/>
      <c r="F111" s="7"/>
      <c r="G111" s="7"/>
      <c r="H111" s="7"/>
      <c r="I111" s="7"/>
      <c r="J111" s="7"/>
      <c r="K111" s="7"/>
      <c r="L111" s="7"/>
      <c r="M111" s="5" t="s">
        <v>21</v>
      </c>
      <c r="O111" t="str">
        <f t="shared" si="95"/>
        <v>03</v>
      </c>
      <c r="P111" t="s">
        <v>133</v>
      </c>
      <c r="Q111">
        <v>1</v>
      </c>
      <c r="R111">
        <f t="shared" si="96"/>
        <v>0</v>
      </c>
      <c r="S111">
        <f t="shared" si="97"/>
        <v>0</v>
      </c>
      <c r="T111">
        <f t="shared" si="98"/>
        <v>0</v>
      </c>
      <c r="U111">
        <f t="shared" si="99"/>
        <v>0</v>
      </c>
      <c r="V111">
        <f t="shared" si="100"/>
        <v>0</v>
      </c>
      <c r="W111">
        <f t="shared" si="101"/>
        <v>0</v>
      </c>
      <c r="X111">
        <f t="shared" si="102"/>
        <v>0</v>
      </c>
      <c r="Y111">
        <f t="shared" si="103"/>
        <v>0</v>
      </c>
      <c r="Z111">
        <f t="shared" si="104"/>
        <v>0</v>
      </c>
      <c r="AA111">
        <f t="shared" si="105"/>
        <v>0</v>
      </c>
      <c r="AB111">
        <f t="shared" si="106"/>
        <v>0</v>
      </c>
      <c r="AC111">
        <f t="shared" si="107"/>
        <v>0</v>
      </c>
      <c r="AD111">
        <f t="shared" si="108"/>
        <v>0</v>
      </c>
      <c r="AE111">
        <f t="shared" si="109"/>
        <v>0</v>
      </c>
      <c r="AF111">
        <f t="shared" si="110"/>
        <v>0</v>
      </c>
      <c r="AG111">
        <f t="shared" si="111"/>
        <v>0</v>
      </c>
      <c r="AH111">
        <f t="shared" si="112"/>
        <v>0</v>
      </c>
      <c r="AI111">
        <f t="shared" si="113"/>
        <v>0</v>
      </c>
      <c r="AJ111">
        <f t="shared" si="114"/>
        <v>0</v>
      </c>
      <c r="AK111">
        <f t="shared" si="115"/>
        <v>0</v>
      </c>
      <c r="AL111">
        <f t="shared" si="116"/>
        <v>0</v>
      </c>
      <c r="AM111">
        <f t="shared" si="117"/>
        <v>0</v>
      </c>
      <c r="AN111">
        <f t="shared" si="118"/>
        <v>0</v>
      </c>
      <c r="AO111">
        <f t="shared" si="119"/>
        <v>0</v>
      </c>
      <c r="AP111">
        <f t="shared" si="120"/>
        <v>0</v>
      </c>
      <c r="AQ111">
        <f t="shared" si="121"/>
        <v>0</v>
      </c>
      <c r="AR111">
        <f t="shared" si="122"/>
        <v>0</v>
      </c>
      <c r="AS111">
        <f t="shared" si="123"/>
        <v>0</v>
      </c>
      <c r="AT111">
        <f t="shared" si="124"/>
        <v>0</v>
      </c>
      <c r="AU111">
        <f t="shared" si="125"/>
        <v>0</v>
      </c>
    </row>
    <row r="112" spans="1:50" ht="21" customHeight="1" x14ac:dyDescent="0.3">
      <c r="A112" s="8"/>
      <c r="B112" s="8"/>
      <c r="C112" s="9"/>
      <c r="D112" s="7"/>
      <c r="E112" s="7"/>
      <c r="F112" s="7"/>
      <c r="G112" s="7"/>
      <c r="H112" s="7"/>
      <c r="I112" s="7"/>
      <c r="J112" s="7"/>
      <c r="K112" s="7"/>
      <c r="L112" s="7"/>
      <c r="M112" s="8"/>
    </row>
    <row r="113" spans="1:50" ht="21" customHeight="1" x14ac:dyDescent="0.3">
      <c r="A113" s="8"/>
      <c r="B113" s="8"/>
      <c r="C113" s="9"/>
      <c r="D113" s="7"/>
      <c r="E113" s="7"/>
      <c r="F113" s="7"/>
      <c r="G113" s="7"/>
      <c r="H113" s="7"/>
      <c r="I113" s="7"/>
      <c r="J113" s="7"/>
      <c r="K113" s="7"/>
      <c r="L113" s="7"/>
      <c r="M113" s="8"/>
    </row>
    <row r="114" spans="1:50" ht="21" customHeight="1" x14ac:dyDescent="0.3">
      <c r="A114" s="8"/>
      <c r="B114" s="8"/>
      <c r="C114" s="9"/>
      <c r="D114" s="7"/>
      <c r="E114" s="7"/>
      <c r="F114" s="7"/>
      <c r="G114" s="7"/>
      <c r="H114" s="7"/>
      <c r="I114" s="7"/>
      <c r="J114" s="7"/>
      <c r="K114" s="7"/>
      <c r="L114" s="7"/>
      <c r="M114" s="8"/>
    </row>
    <row r="115" spans="1:50" ht="21" customHeight="1" x14ac:dyDescent="0.3">
      <c r="A115" s="8"/>
      <c r="B115" s="8"/>
      <c r="C115" s="9"/>
      <c r="D115" s="7"/>
      <c r="E115" s="7"/>
      <c r="F115" s="7"/>
      <c r="G115" s="7"/>
      <c r="H115" s="7"/>
      <c r="I115" s="7"/>
      <c r="J115" s="7"/>
      <c r="K115" s="7"/>
      <c r="L115" s="7"/>
      <c r="M115" s="8"/>
    </row>
    <row r="116" spans="1:50" ht="21" customHeight="1" x14ac:dyDescent="0.3">
      <c r="A116" s="8"/>
      <c r="B116" s="8"/>
      <c r="C116" s="9"/>
      <c r="D116" s="7"/>
      <c r="E116" s="7"/>
      <c r="F116" s="7"/>
      <c r="G116" s="7"/>
      <c r="H116" s="7"/>
      <c r="I116" s="7"/>
      <c r="J116" s="7"/>
      <c r="K116" s="7"/>
      <c r="L116" s="7"/>
      <c r="M116" s="8"/>
    </row>
    <row r="117" spans="1:50" ht="21" customHeight="1" x14ac:dyDescent="0.3">
      <c r="A117" s="8"/>
      <c r="B117" s="8"/>
      <c r="C117" s="9"/>
      <c r="D117" s="7"/>
      <c r="E117" s="7"/>
      <c r="F117" s="7"/>
      <c r="G117" s="7"/>
      <c r="H117" s="7"/>
      <c r="I117" s="7"/>
      <c r="J117" s="7"/>
      <c r="K117" s="7"/>
      <c r="L117" s="7"/>
      <c r="M117" s="8"/>
    </row>
    <row r="118" spans="1:50" ht="21" customHeight="1" x14ac:dyDescent="0.3">
      <c r="A118" s="8"/>
      <c r="B118" s="8"/>
      <c r="C118" s="9"/>
      <c r="D118" s="7"/>
      <c r="E118" s="7"/>
      <c r="F118" s="7"/>
      <c r="G118" s="7"/>
      <c r="H118" s="7"/>
      <c r="I118" s="7"/>
      <c r="J118" s="7"/>
      <c r="K118" s="7"/>
      <c r="L118" s="7"/>
      <c r="M118" s="8"/>
    </row>
    <row r="119" spans="1:50" ht="21" customHeight="1" x14ac:dyDescent="0.3">
      <c r="A119" s="8"/>
      <c r="B119" s="8"/>
      <c r="C119" s="9"/>
      <c r="D119" s="7"/>
      <c r="E119" s="7"/>
      <c r="F119" s="7"/>
      <c r="G119" s="7"/>
      <c r="H119" s="7"/>
      <c r="I119" s="7"/>
      <c r="J119" s="7"/>
      <c r="K119" s="7"/>
      <c r="L119" s="7"/>
      <c r="M119" s="8"/>
    </row>
    <row r="120" spans="1:50" ht="21" customHeight="1" x14ac:dyDescent="0.3">
      <c r="A120" s="8"/>
      <c r="B120" s="8"/>
      <c r="C120" s="9"/>
      <c r="D120" s="7"/>
      <c r="E120" s="7"/>
      <c r="F120" s="7"/>
      <c r="G120" s="7"/>
      <c r="H120" s="7"/>
      <c r="I120" s="7"/>
      <c r="J120" s="7"/>
      <c r="K120" s="7"/>
      <c r="L120" s="7"/>
      <c r="M120" s="8"/>
    </row>
    <row r="121" spans="1:50" ht="21" customHeight="1" x14ac:dyDescent="0.3">
      <c r="A121" s="8"/>
      <c r="B121" s="8"/>
      <c r="C121" s="9"/>
      <c r="D121" s="7"/>
      <c r="E121" s="7"/>
      <c r="F121" s="7"/>
      <c r="G121" s="7"/>
      <c r="H121" s="7"/>
      <c r="I121" s="7"/>
      <c r="J121" s="7"/>
      <c r="K121" s="7"/>
      <c r="L121" s="7"/>
      <c r="M121" s="8"/>
    </row>
    <row r="122" spans="1:50" ht="21" customHeight="1" x14ac:dyDescent="0.3">
      <c r="A122" s="8"/>
      <c r="B122" s="8"/>
      <c r="C122" s="9"/>
      <c r="D122" s="7"/>
      <c r="E122" s="7"/>
      <c r="F122" s="7"/>
      <c r="G122" s="7"/>
      <c r="H122" s="7"/>
      <c r="I122" s="7"/>
      <c r="J122" s="7"/>
      <c r="K122" s="7"/>
      <c r="L122" s="7"/>
      <c r="M122" s="8"/>
    </row>
    <row r="123" spans="1:50" ht="21" customHeight="1" x14ac:dyDescent="0.3">
      <c r="A123" s="8"/>
      <c r="B123" s="8"/>
      <c r="C123" s="9"/>
      <c r="D123" s="7"/>
      <c r="E123" s="7"/>
      <c r="F123" s="7"/>
      <c r="G123" s="7"/>
      <c r="H123" s="7"/>
      <c r="I123" s="7"/>
      <c r="J123" s="7"/>
      <c r="K123" s="7"/>
      <c r="L123" s="7"/>
      <c r="M123" s="8"/>
    </row>
    <row r="124" spans="1:50" ht="21" customHeight="1" x14ac:dyDescent="0.3">
      <c r="A124" s="11" t="s">
        <v>45</v>
      </c>
      <c r="B124" s="12"/>
      <c r="C124" s="13"/>
      <c r="D124" s="14"/>
      <c r="E124" s="14"/>
      <c r="F124" s="14">
        <f>ROUNDDOWN(SUMIF(Q106:Q123, "1", F106:F123), 0)</f>
        <v>0</v>
      </c>
      <c r="G124" s="14"/>
      <c r="H124" s="14">
        <f>ROUNDDOWN(SUMIF(Q106:Q123, "1", H106:H123), 0)</f>
        <v>0</v>
      </c>
      <c r="I124" s="14"/>
      <c r="J124" s="14">
        <f>ROUNDDOWN(SUMIF(Q106:Q123, "1", J106:J123), 0)</f>
        <v>0</v>
      </c>
      <c r="K124" s="14"/>
      <c r="L124" s="14">
        <f>F124+H124+J124</f>
        <v>0</v>
      </c>
      <c r="M124" s="12"/>
      <c r="R124">
        <f t="shared" ref="R124:AX124" si="126">ROUNDDOWN(SUM(R106:R111), 0)</f>
        <v>0</v>
      </c>
      <c r="S124">
        <f t="shared" si="126"/>
        <v>0</v>
      </c>
      <c r="T124">
        <f t="shared" si="126"/>
        <v>0</v>
      </c>
      <c r="U124">
        <f t="shared" si="126"/>
        <v>0</v>
      </c>
      <c r="V124">
        <f t="shared" si="126"/>
        <v>0</v>
      </c>
      <c r="W124">
        <f t="shared" si="126"/>
        <v>0</v>
      </c>
      <c r="X124">
        <f t="shared" si="126"/>
        <v>0</v>
      </c>
      <c r="Y124">
        <f t="shared" si="126"/>
        <v>0</v>
      </c>
      <c r="Z124">
        <f t="shared" si="126"/>
        <v>0</v>
      </c>
      <c r="AA124">
        <f t="shared" si="126"/>
        <v>0</v>
      </c>
      <c r="AB124">
        <f t="shared" si="126"/>
        <v>0</v>
      </c>
      <c r="AC124">
        <f t="shared" si="126"/>
        <v>0</v>
      </c>
      <c r="AD124">
        <f t="shared" si="126"/>
        <v>0</v>
      </c>
      <c r="AE124">
        <f t="shared" si="126"/>
        <v>0</v>
      </c>
      <c r="AF124">
        <f t="shared" si="126"/>
        <v>0</v>
      </c>
      <c r="AG124">
        <f t="shared" si="126"/>
        <v>0</v>
      </c>
      <c r="AH124">
        <f t="shared" si="126"/>
        <v>0</v>
      </c>
      <c r="AI124">
        <f t="shared" si="126"/>
        <v>0</v>
      </c>
      <c r="AJ124">
        <f t="shared" si="126"/>
        <v>0</v>
      </c>
      <c r="AK124">
        <f t="shared" si="126"/>
        <v>0</v>
      </c>
      <c r="AL124">
        <f t="shared" si="126"/>
        <v>0</v>
      </c>
      <c r="AM124">
        <f t="shared" si="126"/>
        <v>0</v>
      </c>
      <c r="AN124">
        <f t="shared" si="126"/>
        <v>0</v>
      </c>
      <c r="AO124">
        <f t="shared" si="126"/>
        <v>0</v>
      </c>
      <c r="AP124">
        <f t="shared" si="126"/>
        <v>0</v>
      </c>
      <c r="AQ124">
        <f t="shared" si="126"/>
        <v>0</v>
      </c>
      <c r="AR124">
        <f t="shared" si="126"/>
        <v>0</v>
      </c>
      <c r="AS124">
        <f t="shared" si="126"/>
        <v>0</v>
      </c>
      <c r="AT124">
        <f t="shared" si="126"/>
        <v>0</v>
      </c>
      <c r="AU124">
        <f t="shared" si="126"/>
        <v>0</v>
      </c>
      <c r="AV124">
        <f t="shared" si="126"/>
        <v>0</v>
      </c>
      <c r="AW124">
        <f t="shared" si="126"/>
        <v>0</v>
      </c>
      <c r="AX124">
        <f t="shared" si="126"/>
        <v>0</v>
      </c>
    </row>
  </sheetData>
  <mergeCells count="17">
    <mergeCell ref="A1:M1"/>
    <mergeCell ref="A2:M2"/>
    <mergeCell ref="A3:A4"/>
    <mergeCell ref="B3:B4"/>
    <mergeCell ref="C3:C4"/>
    <mergeCell ref="D3:D4"/>
    <mergeCell ref="M3:M4"/>
    <mergeCell ref="E3:F3"/>
    <mergeCell ref="G3:H3"/>
    <mergeCell ref="I3:J3"/>
    <mergeCell ref="A105:M105"/>
    <mergeCell ref="K3:L3"/>
    <mergeCell ref="A5:M5"/>
    <mergeCell ref="A25:M25"/>
    <mergeCell ref="A45:M45"/>
    <mergeCell ref="A65:M65"/>
    <mergeCell ref="A85:M85"/>
  </mergeCells>
  <phoneticPr fontId="1" type="noConversion"/>
  <conditionalFormatting sqref="A5 A6:M124">
    <cfRule type="containsText" dxfId="1" priority="1" stopIfTrue="1" operator="containsText" text=".">
      <formula>NOT(ISERROR(SEARCH(".",A5)))</formula>
    </cfRule>
    <cfRule type="notContainsText" dxfId="0" priority="2" stopIfTrue="1" operator="notContains" text=".">
      <formula>ISERROR(SEARCH(".",A5))</formula>
    </cfRule>
  </conditionalFormatting>
  <pageMargins left="0.86211172422344839" right="0" top="0.62589125178250349" bottom="0.1388888888888889" header="0.3" footer="0.138888888888888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원가계산서</vt:lpstr>
      <vt:lpstr>집계표</vt:lpstr>
      <vt:lpstr>내역서</vt:lpstr>
      <vt:lpstr>내역서!Print_Area</vt:lpstr>
      <vt:lpstr>원가계산서!Print_Area</vt:lpstr>
      <vt:lpstr>집계표!Print_Area</vt:lpstr>
      <vt:lpstr>내역서!Print_Titles</vt:lpstr>
      <vt:lpstr>원가계산서!Print_Titles</vt:lpstr>
      <vt:lpstr>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Moore</dc:creator>
  <cp:lastModifiedBy>USER</cp:lastModifiedBy>
  <dcterms:created xsi:type="dcterms:W3CDTF">2024-06-24T06:58:33Z</dcterms:created>
  <dcterms:modified xsi:type="dcterms:W3CDTF">2024-08-09T01:29:35Z</dcterms:modified>
</cp:coreProperties>
</file>