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공종별내역서" sheetId="9" r:id="rId1"/>
    <sheet name="일위대가목록" sheetId="8" state="hidden" r:id="rId2"/>
    <sheet name="일위대가" sheetId="7" state="hidden" r:id="rId3"/>
    <sheet name="단가대비표" sheetId="4" state="hidden" r:id="rId4"/>
    <sheet name=" 공사설정 " sheetId="2" state="hidden" r:id="rId5"/>
    <sheet name="Sheet1" sheetId="1" state="hidden" r:id="rId6"/>
  </sheets>
  <definedNames>
    <definedName name="_xlnm.Print_Area" localSheetId="0">공종별내역서!$A$1:$M$71</definedName>
    <definedName name="_xlnm.Print_Area" localSheetId="3">단가대비표!$A$1:$X$117</definedName>
    <definedName name="_xlnm.Print_Area" localSheetId="2">일위대가!$A$1:$M$468</definedName>
    <definedName name="_xlnm.Print_Area" localSheetId="1">일위대가목록!$A$1:$J$71</definedName>
    <definedName name="_xlnm.Print_Titles" localSheetId="0">공종별내역서!$1:$3</definedName>
    <definedName name="_xlnm.Print_Titles" localSheetId="3">단가대비표!$1:$4</definedName>
    <definedName name="_xlnm.Print_Titles" localSheetId="2">일위대가!$1:$3</definedName>
    <definedName name="_xlnm.Print_Titles" localSheetId="1">일위대가목록!$1:$3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9" l="1"/>
  <c r="D36" i="9" l="1"/>
  <c r="D35" i="9"/>
  <c r="D33" i="9"/>
  <c r="AX46" i="9" l="1"/>
  <c r="AX40" i="9"/>
  <c r="AX31" i="9"/>
  <c r="D31" i="9" s="1"/>
  <c r="BF4" i="9"/>
  <c r="G516" i="7"/>
  <c r="K516" i="7" s="1"/>
  <c r="G515" i="7"/>
  <c r="H515" i="7" s="1"/>
  <c r="H517" i="7"/>
  <c r="F517" i="7"/>
  <c r="J516" i="7"/>
  <c r="F516" i="7"/>
  <c r="J515" i="7"/>
  <c r="F515" i="7"/>
  <c r="G510" i="7"/>
  <c r="G509" i="7"/>
  <c r="D32" i="9" l="1"/>
  <c r="AX32" i="9"/>
  <c r="H516" i="7"/>
  <c r="L516" i="7" s="1"/>
  <c r="I517" i="7"/>
  <c r="J517" i="7" s="1"/>
  <c r="L517" i="7" s="1"/>
  <c r="F518" i="7"/>
  <c r="L515" i="7"/>
  <c r="H518" i="7"/>
  <c r="K515" i="7"/>
  <c r="G504" i="7"/>
  <c r="H504" i="7" s="1"/>
  <c r="G503" i="7"/>
  <c r="H503" i="7" s="1"/>
  <c r="I505" i="7" s="1"/>
  <c r="H511" i="7"/>
  <c r="H512" i="7" s="1"/>
  <c r="G498" i="7" s="1"/>
  <c r="H498" i="7" s="1"/>
  <c r="F511" i="7"/>
  <c r="J510" i="7"/>
  <c r="H510" i="7"/>
  <c r="F510" i="7"/>
  <c r="K510" i="7"/>
  <c r="J509" i="7"/>
  <c r="H509" i="7"/>
  <c r="I511" i="7" s="1"/>
  <c r="F509" i="7"/>
  <c r="H505" i="7"/>
  <c r="F505" i="7"/>
  <c r="J504" i="7"/>
  <c r="F504" i="7"/>
  <c r="J503" i="7"/>
  <c r="F503" i="7"/>
  <c r="J500" i="7"/>
  <c r="H500" i="7"/>
  <c r="F500" i="7"/>
  <c r="K500" i="7"/>
  <c r="J499" i="7"/>
  <c r="H499" i="7"/>
  <c r="F499" i="7"/>
  <c r="F498" i="7"/>
  <c r="F497" i="7"/>
  <c r="J496" i="7"/>
  <c r="H496" i="7"/>
  <c r="F496" i="7"/>
  <c r="AX60" i="9"/>
  <c r="AX24" i="9"/>
  <c r="AX23" i="9"/>
  <c r="AX18" i="9"/>
  <c r="D18" i="9" s="1"/>
  <c r="AX17" i="9"/>
  <c r="D17" i="9" s="1"/>
  <c r="AX14" i="9"/>
  <c r="D14" i="9" s="1"/>
  <c r="K503" i="7" l="1"/>
  <c r="L500" i="7"/>
  <c r="J518" i="7"/>
  <c r="K517" i="7"/>
  <c r="L504" i="7"/>
  <c r="L503" i="7"/>
  <c r="L509" i="7"/>
  <c r="F512" i="7"/>
  <c r="L510" i="7"/>
  <c r="H506" i="7"/>
  <c r="G497" i="7" s="1"/>
  <c r="J511" i="7"/>
  <c r="L511" i="7" s="1"/>
  <c r="K511" i="7"/>
  <c r="F506" i="7"/>
  <c r="K504" i="7"/>
  <c r="K509" i="7"/>
  <c r="L499" i="7"/>
  <c r="L496" i="7"/>
  <c r="F501" i="7"/>
  <c r="K496" i="7"/>
  <c r="K499" i="7"/>
  <c r="H497" i="7" l="1"/>
  <c r="L518" i="7"/>
  <c r="K505" i="7"/>
  <c r="J505" i="7"/>
  <c r="J512" i="7"/>
  <c r="L512" i="7" l="1"/>
  <c r="I498" i="7"/>
  <c r="H501" i="7"/>
  <c r="J506" i="7"/>
  <c r="L505" i="7"/>
  <c r="L506" i="7" l="1"/>
  <c r="I497" i="7"/>
  <c r="J498" i="7"/>
  <c r="L498" i="7" s="1"/>
  <c r="K498" i="7"/>
  <c r="AX19" i="9"/>
  <c r="J497" i="7" l="1"/>
  <c r="K497" i="7"/>
  <c r="D19" i="9"/>
  <c r="J501" i="7" l="1"/>
  <c r="L497" i="7"/>
  <c r="BA5" i="9"/>
  <c r="L501" i="7" l="1"/>
  <c r="AX59" i="9"/>
  <c r="AX67" i="9"/>
  <c r="AX34" i="9"/>
  <c r="AX15" i="9"/>
  <c r="D15" i="9" s="1"/>
  <c r="AX13" i="9"/>
  <c r="D13" i="9" s="1"/>
  <c r="AX16" i="9" l="1"/>
  <c r="D16" i="9" s="1"/>
  <c r="G493" i="7"/>
  <c r="H493" i="7" s="1"/>
  <c r="G492" i="7"/>
  <c r="H492" i="7" s="1"/>
  <c r="F487" i="7"/>
  <c r="H487" i="7"/>
  <c r="J493" i="7"/>
  <c r="F493" i="7"/>
  <c r="J492" i="7"/>
  <c r="J494" i="7" s="1"/>
  <c r="I488" i="7" s="1"/>
  <c r="J488" i="7" s="1"/>
  <c r="F492" i="7"/>
  <c r="J487" i="7"/>
  <c r="H494" i="7" l="1"/>
  <c r="G488" i="7" s="1"/>
  <c r="H488" i="7" s="1"/>
  <c r="H489" i="7" s="1"/>
  <c r="F73" i="8" s="1"/>
  <c r="L493" i="7"/>
  <c r="J489" i="7"/>
  <c r="G73" i="8" s="1"/>
  <c r="L492" i="7"/>
  <c r="F494" i="7"/>
  <c r="K492" i="7"/>
  <c r="K493" i="7"/>
  <c r="L487" i="7"/>
  <c r="K487" i="7"/>
  <c r="L494" i="7" l="1"/>
  <c r="E488" i="7"/>
  <c r="F488" i="7" l="1"/>
  <c r="K488" i="7"/>
  <c r="F489" i="7" l="1"/>
  <c r="L488" i="7"/>
  <c r="L489" i="7" l="1"/>
  <c r="E73" i="8"/>
  <c r="H73" i="8" l="1"/>
  <c r="G483" i="7" l="1"/>
  <c r="G482" i="7"/>
  <c r="J483" i="7" l="1"/>
  <c r="H483" i="7"/>
  <c r="F483" i="7"/>
  <c r="J482" i="7"/>
  <c r="J484" i="7" s="1"/>
  <c r="I472" i="7" s="1"/>
  <c r="J472" i="7" s="1"/>
  <c r="H482" i="7"/>
  <c r="H484" i="7" s="1"/>
  <c r="G472" i="7" s="1"/>
  <c r="H472" i="7" s="1"/>
  <c r="F482" i="7"/>
  <c r="J478" i="7"/>
  <c r="H478" i="7"/>
  <c r="J477" i="7"/>
  <c r="H477" i="7"/>
  <c r="K477" i="7"/>
  <c r="J476" i="7"/>
  <c r="H476" i="7"/>
  <c r="L483" i="7" l="1"/>
  <c r="K476" i="7"/>
  <c r="H479" i="7"/>
  <c r="G471" i="7" s="1"/>
  <c r="H471" i="7" s="1"/>
  <c r="H473" i="7" s="1"/>
  <c r="F72" i="8" s="1"/>
  <c r="J479" i="7"/>
  <c r="I471" i="7" s="1"/>
  <c r="J471" i="7" s="1"/>
  <c r="J473" i="7" s="1"/>
  <c r="G72" i="8" s="1"/>
  <c r="K478" i="7"/>
  <c r="F484" i="7"/>
  <c r="L482" i="7"/>
  <c r="K483" i="7"/>
  <c r="K482" i="7"/>
  <c r="F476" i="7"/>
  <c r="F477" i="7"/>
  <c r="L477" i="7" s="1"/>
  <c r="F478" i="7"/>
  <c r="L478" i="7" s="1"/>
  <c r="L484" i="7" l="1"/>
  <c r="E472" i="7"/>
  <c r="L476" i="7"/>
  <c r="F479" i="7"/>
  <c r="A2" i="4"/>
  <c r="AX5" i="9"/>
  <c r="D5" i="9" s="1"/>
  <c r="L479" i="7" l="1"/>
  <c r="E471" i="7"/>
  <c r="F472" i="7"/>
  <c r="K472" i="7"/>
  <c r="A1" i="9"/>
  <c r="A2" i="8" s="1"/>
  <c r="A1" i="7"/>
  <c r="AX50" i="9"/>
  <c r="AX9" i="9"/>
  <c r="D9" i="9" s="1"/>
  <c r="F471" i="7" l="1"/>
  <c r="L471" i="7" s="1"/>
  <c r="K471" i="7"/>
  <c r="L472" i="7"/>
  <c r="F473" i="7"/>
  <c r="AX68" i="9"/>
  <c r="D69" i="9" s="1"/>
  <c r="AX29" i="9"/>
  <c r="E72" i="8" l="1"/>
  <c r="L473" i="7"/>
  <c r="AX69" i="9"/>
  <c r="I467" i="7"/>
  <c r="J467" i="7" s="1"/>
  <c r="G467" i="7"/>
  <c r="H467" i="7" s="1"/>
  <c r="E467" i="7"/>
  <c r="I466" i="7"/>
  <c r="J466" i="7" s="1"/>
  <c r="G466" i="7"/>
  <c r="H466" i="7" s="1"/>
  <c r="E466" i="7"/>
  <c r="F466" i="7" s="1"/>
  <c r="I462" i="7"/>
  <c r="G462" i="7"/>
  <c r="H462" i="7" s="1"/>
  <c r="I461" i="7"/>
  <c r="J461" i="7" s="1"/>
  <c r="G461" i="7"/>
  <c r="H461" i="7" s="1"/>
  <c r="I460" i="7"/>
  <c r="J460" i="7" s="1"/>
  <c r="G460" i="7"/>
  <c r="H460" i="7" s="1"/>
  <c r="I459" i="7"/>
  <c r="J459" i="7" s="1"/>
  <c r="G459" i="7"/>
  <c r="H459" i="7" s="1"/>
  <c r="I454" i="7"/>
  <c r="G454" i="7"/>
  <c r="H454" i="7" s="1"/>
  <c r="E454" i="7"/>
  <c r="I453" i="7"/>
  <c r="J453" i="7" s="1"/>
  <c r="G453" i="7"/>
  <c r="H453" i="7" s="1"/>
  <c r="E453" i="7"/>
  <c r="F453" i="7" s="1"/>
  <c r="I452" i="7"/>
  <c r="J452" i="7" s="1"/>
  <c r="G452" i="7"/>
  <c r="H452" i="7" s="1"/>
  <c r="I451" i="7"/>
  <c r="J451" i="7" s="1"/>
  <c r="G451" i="7"/>
  <c r="H451" i="7" s="1"/>
  <c r="I450" i="7"/>
  <c r="J450" i="7" s="1"/>
  <c r="G450" i="7"/>
  <c r="H450" i="7" s="1"/>
  <c r="I449" i="7"/>
  <c r="J449" i="7" s="1"/>
  <c r="G449" i="7"/>
  <c r="I445" i="7"/>
  <c r="J445" i="7" s="1"/>
  <c r="G445" i="7"/>
  <c r="H445" i="7" s="1"/>
  <c r="E445" i="7"/>
  <c r="F445" i="7" s="1"/>
  <c r="I444" i="7"/>
  <c r="J444" i="7" s="1"/>
  <c r="G444" i="7"/>
  <c r="H444" i="7" s="1"/>
  <c r="E444" i="7"/>
  <c r="F444" i="7" s="1"/>
  <c r="I443" i="7"/>
  <c r="G443" i="7"/>
  <c r="H443" i="7" s="1"/>
  <c r="E443" i="7"/>
  <c r="F443" i="7" s="1"/>
  <c r="I442" i="7"/>
  <c r="J442" i="7" s="1"/>
  <c r="G442" i="7"/>
  <c r="E442" i="7"/>
  <c r="F442" i="7" s="1"/>
  <c r="I441" i="7"/>
  <c r="G441" i="7"/>
  <c r="H441" i="7" s="1"/>
  <c r="E441" i="7"/>
  <c r="F441" i="7" s="1"/>
  <c r="I440" i="7"/>
  <c r="G440" i="7"/>
  <c r="H440" i="7" s="1"/>
  <c r="E440" i="7"/>
  <c r="F440" i="7" s="1"/>
  <c r="I435" i="7"/>
  <c r="J435" i="7" s="1"/>
  <c r="G435" i="7"/>
  <c r="H435" i="7" s="1"/>
  <c r="I430" i="7"/>
  <c r="J430" i="7" s="1"/>
  <c r="G430" i="7"/>
  <c r="H430" i="7" s="1"/>
  <c r="E430" i="7"/>
  <c r="F430" i="7" s="1"/>
  <c r="I429" i="7"/>
  <c r="G429" i="7"/>
  <c r="E429" i="7"/>
  <c r="I428" i="7"/>
  <c r="J428" i="7" s="1"/>
  <c r="G428" i="7"/>
  <c r="H428" i="7" s="1"/>
  <c r="I427" i="7"/>
  <c r="J427" i="7" s="1"/>
  <c r="G427" i="7"/>
  <c r="I426" i="7"/>
  <c r="J426" i="7" s="1"/>
  <c r="G426" i="7"/>
  <c r="I425" i="7"/>
  <c r="J425" i="7" s="1"/>
  <c r="G425" i="7"/>
  <c r="H425" i="7" s="1"/>
  <c r="I421" i="7"/>
  <c r="J421" i="7" s="1"/>
  <c r="J422" i="7" s="1"/>
  <c r="G65" i="8" s="1"/>
  <c r="I224" i="7" s="1"/>
  <c r="J224" i="7" s="1"/>
  <c r="G421" i="7"/>
  <c r="H421" i="7" s="1"/>
  <c r="H422" i="7" s="1"/>
  <c r="F65" i="8" s="1"/>
  <c r="G224" i="7" s="1"/>
  <c r="H224" i="7" s="1"/>
  <c r="E421" i="7"/>
  <c r="F421" i="7" s="1"/>
  <c r="I416" i="7"/>
  <c r="G416" i="7"/>
  <c r="H416" i="7" s="1"/>
  <c r="I417" i="7" s="1"/>
  <c r="J417" i="7" s="1"/>
  <c r="E416" i="7"/>
  <c r="I411" i="7"/>
  <c r="J411" i="7" s="1"/>
  <c r="G411" i="7"/>
  <c r="H411" i="7" s="1"/>
  <c r="E411" i="7"/>
  <c r="F411" i="7" s="1"/>
  <c r="I410" i="7"/>
  <c r="J410" i="7" s="1"/>
  <c r="G410" i="7"/>
  <c r="H410" i="7" s="1"/>
  <c r="E410" i="7"/>
  <c r="I405" i="7"/>
  <c r="J405" i="7" s="1"/>
  <c r="G405" i="7"/>
  <c r="E405" i="7"/>
  <c r="I404" i="7"/>
  <c r="J404" i="7" s="1"/>
  <c r="G404" i="7"/>
  <c r="H404" i="7" s="1"/>
  <c r="E404" i="7"/>
  <c r="I400" i="7"/>
  <c r="J400" i="7" s="1"/>
  <c r="G400" i="7"/>
  <c r="E400" i="7"/>
  <c r="F400" i="7" s="1"/>
  <c r="I399" i="7"/>
  <c r="J399" i="7" s="1"/>
  <c r="G399" i="7"/>
  <c r="I395" i="7"/>
  <c r="J395" i="7" s="1"/>
  <c r="G395" i="7"/>
  <c r="H395" i="7" s="1"/>
  <c r="E395" i="7"/>
  <c r="F395" i="7" s="1"/>
  <c r="I394" i="7"/>
  <c r="J394" i="7" s="1"/>
  <c r="G394" i="7"/>
  <c r="H394" i="7" s="1"/>
  <c r="E394" i="7"/>
  <c r="F394" i="7" s="1"/>
  <c r="G390" i="7"/>
  <c r="E390" i="7"/>
  <c r="F390" i="7" s="1"/>
  <c r="F391" i="7" s="1"/>
  <c r="E59" i="8" s="1"/>
  <c r="I386" i="7"/>
  <c r="J386" i="7" s="1"/>
  <c r="G386" i="7"/>
  <c r="H386" i="7" s="1"/>
  <c r="E386" i="7"/>
  <c r="F386" i="7" s="1"/>
  <c r="I385" i="7"/>
  <c r="J385" i="7" s="1"/>
  <c r="G385" i="7"/>
  <c r="H385" i="7" s="1"/>
  <c r="E385" i="7"/>
  <c r="I384" i="7"/>
  <c r="G384" i="7"/>
  <c r="H384" i="7" s="1"/>
  <c r="E384" i="7"/>
  <c r="F384" i="7" s="1"/>
  <c r="I383" i="7"/>
  <c r="J383" i="7" s="1"/>
  <c r="G383" i="7"/>
  <c r="H383" i="7" s="1"/>
  <c r="E383" i="7"/>
  <c r="I378" i="7"/>
  <c r="J378" i="7" s="1"/>
  <c r="G378" i="7"/>
  <c r="I377" i="7"/>
  <c r="J377" i="7" s="1"/>
  <c r="G377" i="7"/>
  <c r="H377" i="7" s="1"/>
  <c r="I373" i="7"/>
  <c r="J373" i="7" s="1"/>
  <c r="G373" i="7"/>
  <c r="H373" i="7" s="1"/>
  <c r="E373" i="7"/>
  <c r="F373" i="7" s="1"/>
  <c r="I372" i="7"/>
  <c r="G372" i="7"/>
  <c r="H372" i="7" s="1"/>
  <c r="E372" i="7"/>
  <c r="F372" i="7" s="1"/>
  <c r="I371" i="7"/>
  <c r="G371" i="7"/>
  <c r="H371" i="7" s="1"/>
  <c r="E371" i="7"/>
  <c r="F371" i="7" s="1"/>
  <c r="I370" i="7"/>
  <c r="J370" i="7" s="1"/>
  <c r="G370" i="7"/>
  <c r="E370" i="7"/>
  <c r="I365" i="7"/>
  <c r="G365" i="7"/>
  <c r="H365" i="7" s="1"/>
  <c r="I364" i="7"/>
  <c r="G364" i="7"/>
  <c r="H364" i="7" s="1"/>
  <c r="I359" i="7"/>
  <c r="J359" i="7" s="1"/>
  <c r="G359" i="7"/>
  <c r="H359" i="7" s="1"/>
  <c r="E359" i="7"/>
  <c r="I358" i="7"/>
  <c r="J358" i="7" s="1"/>
  <c r="G358" i="7"/>
  <c r="H358" i="7" s="1"/>
  <c r="E358" i="7"/>
  <c r="F358" i="7" s="1"/>
  <c r="I357" i="7"/>
  <c r="J357" i="7" s="1"/>
  <c r="G357" i="7"/>
  <c r="H357" i="7" s="1"/>
  <c r="E357" i="7"/>
  <c r="F357" i="7" s="1"/>
  <c r="I356" i="7"/>
  <c r="J356" i="7" s="1"/>
  <c r="G356" i="7"/>
  <c r="E356" i="7"/>
  <c r="F356" i="7" s="1"/>
  <c r="G355" i="7"/>
  <c r="E355" i="7"/>
  <c r="F355" i="7" s="1"/>
  <c r="I353" i="7"/>
  <c r="J353" i="7" s="1"/>
  <c r="G353" i="7"/>
  <c r="I352" i="7"/>
  <c r="J352" i="7" s="1"/>
  <c r="G352" i="7"/>
  <c r="H352" i="7" s="1"/>
  <c r="I351" i="7"/>
  <c r="J351" i="7" s="1"/>
  <c r="G351" i="7"/>
  <c r="I346" i="7"/>
  <c r="G346" i="7"/>
  <c r="H346" i="7" s="1"/>
  <c r="E346" i="7"/>
  <c r="F346" i="7" s="1"/>
  <c r="I345" i="7"/>
  <c r="J345" i="7" s="1"/>
  <c r="G345" i="7"/>
  <c r="H345" i="7" s="1"/>
  <c r="E345" i="7"/>
  <c r="I344" i="7"/>
  <c r="G344" i="7"/>
  <c r="H344" i="7" s="1"/>
  <c r="E344" i="7"/>
  <c r="I343" i="7"/>
  <c r="G343" i="7"/>
  <c r="H343" i="7" s="1"/>
  <c r="E343" i="7"/>
  <c r="F343" i="7" s="1"/>
  <c r="G342" i="7"/>
  <c r="H342" i="7" s="1"/>
  <c r="E342" i="7"/>
  <c r="I340" i="7"/>
  <c r="J340" i="7" s="1"/>
  <c r="G340" i="7"/>
  <c r="H340" i="7" s="1"/>
  <c r="I339" i="7"/>
  <c r="J339" i="7" s="1"/>
  <c r="G339" i="7"/>
  <c r="H339" i="7" s="1"/>
  <c r="I338" i="7"/>
  <c r="J338" i="7" s="1"/>
  <c r="G338" i="7"/>
  <c r="H338" i="7" s="1"/>
  <c r="I319" i="7"/>
  <c r="G319" i="7"/>
  <c r="E319" i="7"/>
  <c r="I317" i="7"/>
  <c r="J317" i="7" s="1"/>
  <c r="G317" i="7"/>
  <c r="H317" i="7" s="1"/>
  <c r="G316" i="7"/>
  <c r="H316" i="7" s="1"/>
  <c r="E316" i="7"/>
  <c r="G312" i="7"/>
  <c r="H312" i="7" s="1"/>
  <c r="H313" i="7" s="1"/>
  <c r="F48" i="8" s="1"/>
  <c r="G134" i="7" s="1"/>
  <c r="H134" i="7" s="1"/>
  <c r="E312" i="7"/>
  <c r="F312" i="7" s="1"/>
  <c r="F313" i="7" s="1"/>
  <c r="I307" i="7"/>
  <c r="G307" i="7"/>
  <c r="E307" i="7"/>
  <c r="F307" i="7" s="1"/>
  <c r="I306" i="7"/>
  <c r="J306" i="7" s="1"/>
  <c r="G306" i="7"/>
  <c r="H306" i="7" s="1"/>
  <c r="E306" i="7"/>
  <c r="I301" i="7"/>
  <c r="J301" i="7" s="1"/>
  <c r="G301" i="7"/>
  <c r="H301" i="7" s="1"/>
  <c r="I300" i="7"/>
  <c r="J300" i="7" s="1"/>
  <c r="G300" i="7"/>
  <c r="I299" i="7"/>
  <c r="J299" i="7" s="1"/>
  <c r="G299" i="7"/>
  <c r="H299" i="7" s="1"/>
  <c r="I298" i="7"/>
  <c r="J298" i="7" s="1"/>
  <c r="G298" i="7"/>
  <c r="H298" i="7" s="1"/>
  <c r="I297" i="7"/>
  <c r="G297" i="7"/>
  <c r="H297" i="7" s="1"/>
  <c r="I296" i="7"/>
  <c r="J296" i="7" s="1"/>
  <c r="G296" i="7"/>
  <c r="H296" i="7" s="1"/>
  <c r="I292" i="7"/>
  <c r="J292" i="7" s="1"/>
  <c r="J293" i="7" s="1"/>
  <c r="G45" i="8" s="1"/>
  <c r="I52" i="7" s="1"/>
  <c r="J52" i="7" s="1"/>
  <c r="G292" i="7"/>
  <c r="H292" i="7" s="1"/>
  <c r="H293" i="7" s="1"/>
  <c r="F45" i="8" s="1"/>
  <c r="G52" i="7" s="1"/>
  <c r="H52" i="7" s="1"/>
  <c r="E292" i="7"/>
  <c r="I288" i="7"/>
  <c r="J288" i="7" s="1"/>
  <c r="J289" i="7" s="1"/>
  <c r="G44" i="8" s="1"/>
  <c r="I51" i="7" s="1"/>
  <c r="J51" i="7" s="1"/>
  <c r="G288" i="7"/>
  <c r="E288" i="7"/>
  <c r="F288" i="7" s="1"/>
  <c r="F289" i="7" s="1"/>
  <c r="I284" i="7"/>
  <c r="G284" i="7"/>
  <c r="H284" i="7" s="1"/>
  <c r="E284" i="7"/>
  <c r="F284" i="7" s="1"/>
  <c r="I283" i="7"/>
  <c r="J283" i="7" s="1"/>
  <c r="G283" i="7"/>
  <c r="E283" i="7"/>
  <c r="F283" i="7" s="1"/>
  <c r="I278" i="7"/>
  <c r="J278" i="7" s="1"/>
  <c r="G278" i="7"/>
  <c r="H278" i="7" s="1"/>
  <c r="I274" i="7"/>
  <c r="J274" i="7" s="1"/>
  <c r="G274" i="7"/>
  <c r="H274" i="7" s="1"/>
  <c r="E274" i="7"/>
  <c r="I272" i="7"/>
  <c r="J272" i="7" s="1"/>
  <c r="G272" i="7"/>
  <c r="H272" i="7" s="1"/>
  <c r="G271" i="7"/>
  <c r="E271" i="7"/>
  <c r="F271" i="7" s="1"/>
  <c r="I265" i="7"/>
  <c r="G265" i="7"/>
  <c r="H265" i="7" s="1"/>
  <c r="E265" i="7"/>
  <c r="F265" i="7" s="1"/>
  <c r="I264" i="7"/>
  <c r="J264" i="7" s="1"/>
  <c r="G264" i="7"/>
  <c r="E264" i="7"/>
  <c r="F264" i="7" s="1"/>
  <c r="I258" i="7"/>
  <c r="G258" i="7"/>
  <c r="H258" i="7" s="1"/>
  <c r="E258" i="7"/>
  <c r="F258" i="7" s="1"/>
  <c r="I257" i="7"/>
  <c r="J257" i="7" s="1"/>
  <c r="G257" i="7"/>
  <c r="H257" i="7" s="1"/>
  <c r="E257" i="7"/>
  <c r="F257" i="7" s="1"/>
  <c r="I253" i="7"/>
  <c r="G253" i="7"/>
  <c r="H253" i="7" s="1"/>
  <c r="E253" i="7"/>
  <c r="I252" i="7"/>
  <c r="J252" i="7" s="1"/>
  <c r="G252" i="7"/>
  <c r="H252" i="7" s="1"/>
  <c r="E252" i="7"/>
  <c r="F252" i="7" s="1"/>
  <c r="I248" i="7"/>
  <c r="J248" i="7" s="1"/>
  <c r="J249" i="7" s="1"/>
  <c r="G37" i="8" s="1"/>
  <c r="G248" i="7"/>
  <c r="H248" i="7" s="1"/>
  <c r="H249" i="7" s="1"/>
  <c r="F37" i="8" s="1"/>
  <c r="I243" i="7"/>
  <c r="J243" i="7" s="1"/>
  <c r="G243" i="7"/>
  <c r="E243" i="7"/>
  <c r="I242" i="7"/>
  <c r="J242" i="7" s="1"/>
  <c r="G242" i="7"/>
  <c r="H242" i="7" s="1"/>
  <c r="E242" i="7"/>
  <c r="F242" i="7" s="1"/>
  <c r="I240" i="7"/>
  <c r="J240" i="7" s="1"/>
  <c r="G240" i="7"/>
  <c r="H240" i="7" s="1"/>
  <c r="I223" i="7"/>
  <c r="G223" i="7"/>
  <c r="I218" i="7"/>
  <c r="J218" i="7" s="1"/>
  <c r="G218" i="7"/>
  <c r="H218" i="7" s="1"/>
  <c r="E218" i="7"/>
  <c r="F218" i="7" s="1"/>
  <c r="I217" i="7"/>
  <c r="J217" i="7" s="1"/>
  <c r="G217" i="7"/>
  <c r="E217" i="7"/>
  <c r="F217" i="7" s="1"/>
  <c r="I216" i="7"/>
  <c r="J216" i="7" s="1"/>
  <c r="G216" i="7"/>
  <c r="H216" i="7" s="1"/>
  <c r="E216" i="7"/>
  <c r="F216" i="7" s="1"/>
  <c r="I215" i="7"/>
  <c r="J215" i="7" s="1"/>
  <c r="G215" i="7"/>
  <c r="H215" i="7" s="1"/>
  <c r="I214" i="7"/>
  <c r="G214" i="7"/>
  <c r="H214" i="7" s="1"/>
  <c r="I213" i="7"/>
  <c r="J213" i="7" s="1"/>
  <c r="G213" i="7"/>
  <c r="H213" i="7" s="1"/>
  <c r="I212" i="7"/>
  <c r="J212" i="7" s="1"/>
  <c r="G212" i="7"/>
  <c r="H212" i="7" s="1"/>
  <c r="I211" i="7"/>
  <c r="J211" i="7" s="1"/>
  <c r="G211" i="7"/>
  <c r="H211" i="7" s="1"/>
  <c r="I210" i="7"/>
  <c r="J210" i="7" s="1"/>
  <c r="G210" i="7"/>
  <c r="H210" i="7" s="1"/>
  <c r="I209" i="7"/>
  <c r="J209" i="7" s="1"/>
  <c r="G209" i="7"/>
  <c r="I208" i="7"/>
  <c r="J208" i="7" s="1"/>
  <c r="G208" i="7"/>
  <c r="I207" i="7"/>
  <c r="G207" i="7"/>
  <c r="H207" i="7" s="1"/>
  <c r="I206" i="7"/>
  <c r="J206" i="7" s="1"/>
  <c r="G206" i="7"/>
  <c r="H206" i="7" s="1"/>
  <c r="I205" i="7"/>
  <c r="J205" i="7" s="1"/>
  <c r="G205" i="7"/>
  <c r="H205" i="7" s="1"/>
  <c r="I204" i="7"/>
  <c r="J204" i="7" s="1"/>
  <c r="G204" i="7"/>
  <c r="H204" i="7" s="1"/>
  <c r="I203" i="7"/>
  <c r="J203" i="7" s="1"/>
  <c r="G203" i="7"/>
  <c r="H203" i="7" s="1"/>
  <c r="I202" i="7"/>
  <c r="G202" i="7"/>
  <c r="H202" i="7" s="1"/>
  <c r="I196" i="7"/>
  <c r="J196" i="7" s="1"/>
  <c r="G196" i="7"/>
  <c r="I192" i="7"/>
  <c r="J192" i="7" s="1"/>
  <c r="G192" i="7"/>
  <c r="H192" i="7" s="1"/>
  <c r="I186" i="7"/>
  <c r="J186" i="7" s="1"/>
  <c r="G186" i="7"/>
  <c r="H186" i="7" s="1"/>
  <c r="I185" i="7"/>
  <c r="J185" i="7" s="1"/>
  <c r="G185" i="7"/>
  <c r="I184" i="7"/>
  <c r="G184" i="7"/>
  <c r="H184" i="7" s="1"/>
  <c r="I183" i="7"/>
  <c r="J183" i="7" s="1"/>
  <c r="G183" i="7"/>
  <c r="I182" i="7"/>
  <c r="G182" i="7"/>
  <c r="I181" i="7"/>
  <c r="G181" i="7"/>
  <c r="H181" i="7" s="1"/>
  <c r="I180" i="7"/>
  <c r="J180" i="7" s="1"/>
  <c r="G180" i="7"/>
  <c r="H180" i="7" s="1"/>
  <c r="I179" i="7"/>
  <c r="J179" i="7" s="1"/>
  <c r="G179" i="7"/>
  <c r="H179" i="7" s="1"/>
  <c r="I178" i="7"/>
  <c r="J178" i="7" s="1"/>
  <c r="G178" i="7"/>
  <c r="H178" i="7" s="1"/>
  <c r="I177" i="7"/>
  <c r="J177" i="7" s="1"/>
  <c r="G177" i="7"/>
  <c r="H177" i="7" s="1"/>
  <c r="I175" i="7"/>
  <c r="G175" i="7"/>
  <c r="H175" i="7" s="1"/>
  <c r="I170" i="7"/>
  <c r="J170" i="7" s="1"/>
  <c r="G170" i="7"/>
  <c r="E170" i="7"/>
  <c r="I165" i="7"/>
  <c r="J165" i="7" s="1"/>
  <c r="G165" i="7"/>
  <c r="H165" i="7" s="1"/>
  <c r="E165" i="7"/>
  <c r="I156" i="7"/>
  <c r="J156" i="7" s="1"/>
  <c r="G156" i="7"/>
  <c r="H156" i="7" s="1"/>
  <c r="E156" i="7"/>
  <c r="I155" i="7"/>
  <c r="J155" i="7" s="1"/>
  <c r="G155" i="7"/>
  <c r="E155" i="7"/>
  <c r="F155" i="7" s="1"/>
  <c r="I148" i="7"/>
  <c r="J148" i="7" s="1"/>
  <c r="G148" i="7"/>
  <c r="I147" i="7"/>
  <c r="J147" i="7" s="1"/>
  <c r="G147" i="7"/>
  <c r="H147" i="7" s="1"/>
  <c r="I143" i="7"/>
  <c r="G143" i="7"/>
  <c r="H143" i="7" s="1"/>
  <c r="E143" i="7"/>
  <c r="F143" i="7" s="1"/>
  <c r="I142" i="7"/>
  <c r="J142" i="7" s="1"/>
  <c r="G142" i="7"/>
  <c r="H142" i="7" s="1"/>
  <c r="E142" i="7"/>
  <c r="F142" i="7" s="1"/>
  <c r="I137" i="7"/>
  <c r="G137" i="7"/>
  <c r="H137" i="7" s="1"/>
  <c r="E137" i="7"/>
  <c r="I136" i="7"/>
  <c r="J136" i="7" s="1"/>
  <c r="G136" i="7"/>
  <c r="H136" i="7" s="1"/>
  <c r="E136" i="7"/>
  <c r="F136" i="7" s="1"/>
  <c r="I130" i="7"/>
  <c r="J130" i="7" s="1"/>
  <c r="G130" i="7"/>
  <c r="H130" i="7" s="1"/>
  <c r="E130" i="7"/>
  <c r="F130" i="7" s="1"/>
  <c r="I129" i="7"/>
  <c r="J129" i="7" s="1"/>
  <c r="G129" i="7"/>
  <c r="I125" i="7"/>
  <c r="J125" i="7" s="1"/>
  <c r="G125" i="7"/>
  <c r="H125" i="7" s="1"/>
  <c r="E125" i="7"/>
  <c r="F125" i="7" s="1"/>
  <c r="I123" i="7"/>
  <c r="J123" i="7" s="1"/>
  <c r="G123" i="7"/>
  <c r="H123" i="7" s="1"/>
  <c r="G122" i="7"/>
  <c r="H122" i="7" s="1"/>
  <c r="E122" i="7"/>
  <c r="F122" i="7" s="1"/>
  <c r="I118" i="7"/>
  <c r="J118" i="7" s="1"/>
  <c r="G118" i="7"/>
  <c r="H118" i="7" s="1"/>
  <c r="E118" i="7"/>
  <c r="F118" i="7" s="1"/>
  <c r="I116" i="7"/>
  <c r="J116" i="7" s="1"/>
  <c r="G116" i="7"/>
  <c r="H116" i="7" s="1"/>
  <c r="G115" i="7"/>
  <c r="H115" i="7" s="1"/>
  <c r="E115" i="7"/>
  <c r="F115" i="7" s="1"/>
  <c r="G111" i="7"/>
  <c r="H111" i="7" s="1"/>
  <c r="E111" i="7"/>
  <c r="F111" i="7" s="1"/>
  <c r="G110" i="7"/>
  <c r="H110" i="7" s="1"/>
  <c r="E110" i="7"/>
  <c r="F110" i="7" s="1"/>
  <c r="I105" i="7"/>
  <c r="J105" i="7" s="1"/>
  <c r="G105" i="7"/>
  <c r="H105" i="7" s="1"/>
  <c r="E105" i="7"/>
  <c r="F105" i="7" s="1"/>
  <c r="I104" i="7"/>
  <c r="G104" i="7"/>
  <c r="H104" i="7" s="1"/>
  <c r="E104" i="7"/>
  <c r="F104" i="7" s="1"/>
  <c r="I103" i="7"/>
  <c r="J103" i="7" s="1"/>
  <c r="G103" i="7"/>
  <c r="H103" i="7" s="1"/>
  <c r="I102" i="7"/>
  <c r="G102" i="7"/>
  <c r="I97" i="7"/>
  <c r="G97" i="7"/>
  <c r="H97" i="7" s="1"/>
  <c r="E97" i="7"/>
  <c r="F97" i="7" s="1"/>
  <c r="I96" i="7"/>
  <c r="J96" i="7" s="1"/>
  <c r="G96" i="7"/>
  <c r="H96" i="7" s="1"/>
  <c r="E96" i="7"/>
  <c r="F96" i="7" s="1"/>
  <c r="I95" i="7"/>
  <c r="G95" i="7"/>
  <c r="H95" i="7" s="1"/>
  <c r="E95" i="7"/>
  <c r="F95" i="7" s="1"/>
  <c r="I94" i="7"/>
  <c r="J94" i="7" s="1"/>
  <c r="G94" i="7"/>
  <c r="E94" i="7"/>
  <c r="F94" i="7" s="1"/>
  <c r="I93" i="7"/>
  <c r="J93" i="7" s="1"/>
  <c r="G93" i="7"/>
  <c r="H93" i="7" s="1"/>
  <c r="E93" i="7"/>
  <c r="F93" i="7" s="1"/>
  <c r="I91" i="7"/>
  <c r="J91" i="7" s="1"/>
  <c r="G91" i="7"/>
  <c r="H91" i="7" s="1"/>
  <c r="I90" i="7"/>
  <c r="J90" i="7" s="1"/>
  <c r="G90" i="7"/>
  <c r="H90" i="7" s="1"/>
  <c r="I89" i="7"/>
  <c r="G89" i="7"/>
  <c r="H89" i="7" s="1"/>
  <c r="I88" i="7"/>
  <c r="J88" i="7" s="1"/>
  <c r="G88" i="7"/>
  <c r="H88" i="7" s="1"/>
  <c r="I87" i="7"/>
  <c r="G87" i="7"/>
  <c r="H87" i="7" s="1"/>
  <c r="I86" i="7"/>
  <c r="J86" i="7" s="1"/>
  <c r="G86" i="7"/>
  <c r="H86" i="7" s="1"/>
  <c r="I85" i="7"/>
  <c r="J85" i="7" s="1"/>
  <c r="G85" i="7"/>
  <c r="I84" i="7"/>
  <c r="J84" i="7" s="1"/>
  <c r="G84" i="7"/>
  <c r="I83" i="7"/>
  <c r="J83" i="7" s="1"/>
  <c r="G83" i="7"/>
  <c r="H83" i="7" s="1"/>
  <c r="I79" i="7"/>
  <c r="J79" i="7" s="1"/>
  <c r="G79" i="7"/>
  <c r="E79" i="7"/>
  <c r="I78" i="7"/>
  <c r="J78" i="7" s="1"/>
  <c r="G78" i="7"/>
  <c r="H78" i="7" s="1"/>
  <c r="E78" i="7"/>
  <c r="F78" i="7" s="1"/>
  <c r="I77" i="7"/>
  <c r="J77" i="7" s="1"/>
  <c r="G77" i="7"/>
  <c r="H77" i="7" s="1"/>
  <c r="E77" i="7"/>
  <c r="F77" i="7" s="1"/>
  <c r="I76" i="7"/>
  <c r="G76" i="7"/>
  <c r="H76" i="7" s="1"/>
  <c r="E76" i="7"/>
  <c r="F76" i="7" s="1"/>
  <c r="I75" i="7"/>
  <c r="J75" i="7" s="1"/>
  <c r="G75" i="7"/>
  <c r="I74" i="7"/>
  <c r="G74" i="7"/>
  <c r="H74" i="7" s="1"/>
  <c r="I73" i="7"/>
  <c r="G73" i="7"/>
  <c r="H73" i="7" s="1"/>
  <c r="I72" i="7"/>
  <c r="G72" i="7"/>
  <c r="H72" i="7" s="1"/>
  <c r="I71" i="7"/>
  <c r="J71" i="7" s="1"/>
  <c r="G71" i="7"/>
  <c r="H71" i="7" s="1"/>
  <c r="I62" i="7"/>
  <c r="J62" i="7" s="1"/>
  <c r="G62" i="7"/>
  <c r="H62" i="7" s="1"/>
  <c r="E62" i="7"/>
  <c r="F62" i="7" s="1"/>
  <c r="I61" i="7"/>
  <c r="J61" i="7" s="1"/>
  <c r="G61" i="7"/>
  <c r="H61" i="7" s="1"/>
  <c r="E61" i="7"/>
  <c r="F61" i="7" s="1"/>
  <c r="I60" i="7"/>
  <c r="J60" i="7" s="1"/>
  <c r="G60" i="7"/>
  <c r="H60" i="7" s="1"/>
  <c r="I56" i="7"/>
  <c r="J56" i="7" s="1"/>
  <c r="J57" i="7" s="1"/>
  <c r="G12" i="8" s="1"/>
  <c r="G56" i="7"/>
  <c r="E56" i="7"/>
  <c r="F56" i="7" s="1"/>
  <c r="F57" i="7" s="1"/>
  <c r="I47" i="7"/>
  <c r="J47" i="7" s="1"/>
  <c r="J48" i="7" s="1"/>
  <c r="G10" i="8" s="1"/>
  <c r="G47" i="7"/>
  <c r="E47" i="7"/>
  <c r="F47" i="7" s="1"/>
  <c r="F48" i="7" s="1"/>
  <c r="E10" i="8" s="1"/>
  <c r="I43" i="7"/>
  <c r="J43" i="7" s="1"/>
  <c r="G43" i="7"/>
  <c r="H43" i="7" s="1"/>
  <c r="E43" i="7"/>
  <c r="F43" i="7" s="1"/>
  <c r="I41" i="7"/>
  <c r="J41" i="7" s="1"/>
  <c r="G41" i="7"/>
  <c r="H41" i="7" s="1"/>
  <c r="G40" i="7"/>
  <c r="H40" i="7" s="1"/>
  <c r="E40" i="7"/>
  <c r="F40" i="7" s="1"/>
  <c r="I36" i="7"/>
  <c r="G36" i="7"/>
  <c r="H36" i="7" s="1"/>
  <c r="H37" i="7" s="1"/>
  <c r="F8" i="8" s="1"/>
  <c r="E36" i="7"/>
  <c r="F36" i="7" s="1"/>
  <c r="F37" i="7" s="1"/>
  <c r="E8" i="8" s="1"/>
  <c r="I32" i="7"/>
  <c r="J32" i="7" s="1"/>
  <c r="G32" i="7"/>
  <c r="E32" i="7"/>
  <c r="I31" i="7"/>
  <c r="G31" i="7"/>
  <c r="H31" i="7" s="1"/>
  <c r="I30" i="7"/>
  <c r="J30" i="7" s="1"/>
  <c r="G30" i="7"/>
  <c r="H30" i="7" s="1"/>
  <c r="I19" i="7"/>
  <c r="G19" i="7"/>
  <c r="I14" i="7"/>
  <c r="J14" i="7" s="1"/>
  <c r="G14" i="7"/>
  <c r="I13" i="7"/>
  <c r="J13" i="7" s="1"/>
  <c r="G13" i="7"/>
  <c r="H13" i="7" s="1"/>
  <c r="I12" i="7"/>
  <c r="G12" i="7"/>
  <c r="I11" i="7"/>
  <c r="G11" i="7"/>
  <c r="I10" i="7"/>
  <c r="J10" i="7" s="1"/>
  <c r="G10" i="7"/>
  <c r="I9" i="7"/>
  <c r="J9" i="7" s="1"/>
  <c r="G9" i="7"/>
  <c r="H9" i="7" s="1"/>
  <c r="I8" i="7"/>
  <c r="G8" i="7"/>
  <c r="I7" i="7"/>
  <c r="G7" i="7"/>
  <c r="H7" i="7" s="1"/>
  <c r="I6" i="7"/>
  <c r="J6" i="7" s="1"/>
  <c r="G6" i="7"/>
  <c r="I5" i="7"/>
  <c r="J5" i="7" s="1"/>
  <c r="G5" i="7"/>
  <c r="H5" i="7" s="1"/>
  <c r="O117" i="4"/>
  <c r="V117" i="4"/>
  <c r="O116" i="4"/>
  <c r="E240" i="7" s="1"/>
  <c r="F240" i="7" s="1"/>
  <c r="E241" i="7" s="1"/>
  <c r="F241" i="7" s="1"/>
  <c r="O115" i="4"/>
  <c r="E148" i="7" s="1"/>
  <c r="F148" i="7" s="1"/>
  <c r="O114" i="4"/>
  <c r="E147" i="7" s="1"/>
  <c r="V113" i="4"/>
  <c r="I111" i="7" s="1"/>
  <c r="J111" i="7" s="1"/>
  <c r="V112" i="4"/>
  <c r="I110" i="7" s="1"/>
  <c r="J110" i="7" s="1"/>
  <c r="O111" i="4"/>
  <c r="E91" i="7" s="1"/>
  <c r="O110" i="4"/>
  <c r="E90" i="7" s="1"/>
  <c r="F90" i="7" s="1"/>
  <c r="O109" i="4"/>
  <c r="E89" i="7" s="1"/>
  <c r="F89" i="7" s="1"/>
  <c r="O108" i="4"/>
  <c r="E87" i="7" s="1"/>
  <c r="F87" i="7" s="1"/>
  <c r="O107" i="4"/>
  <c r="E86" i="7" s="1"/>
  <c r="F86" i="7" s="1"/>
  <c r="O106" i="4"/>
  <c r="E85" i="7" s="1"/>
  <c r="F85" i="7" s="1"/>
  <c r="O105" i="4"/>
  <c r="E84" i="7" s="1"/>
  <c r="F84" i="7" s="1"/>
  <c r="O104" i="4"/>
  <c r="E83" i="7" s="1"/>
  <c r="O103" i="4"/>
  <c r="E88" i="7" s="1"/>
  <c r="O102" i="4"/>
  <c r="E74" i="7" s="1"/>
  <c r="F74" i="7" s="1"/>
  <c r="O101" i="4"/>
  <c r="E73" i="7" s="1"/>
  <c r="F73" i="7" s="1"/>
  <c r="O100" i="4"/>
  <c r="E72" i="7" s="1"/>
  <c r="O99" i="4"/>
  <c r="E71" i="7" s="1"/>
  <c r="O98" i="4"/>
  <c r="O97" i="4"/>
  <c r="E14" i="7" s="1"/>
  <c r="F14" i="7" s="1"/>
  <c r="O96" i="4"/>
  <c r="E11" i="7" s="1"/>
  <c r="F11" i="7" s="1"/>
  <c r="O95" i="4"/>
  <c r="E10" i="7" s="1"/>
  <c r="F10" i="7" s="1"/>
  <c r="O94" i="4"/>
  <c r="E8" i="7" s="1"/>
  <c r="F8" i="7" s="1"/>
  <c r="O93" i="4"/>
  <c r="E13" i="7" s="1"/>
  <c r="F13" i="7" s="1"/>
  <c r="O92" i="4"/>
  <c r="E12" i="7" s="1"/>
  <c r="O91" i="4"/>
  <c r="E9" i="7" s="1"/>
  <c r="F9" i="7" s="1"/>
  <c r="O90" i="4"/>
  <c r="E7" i="7" s="1"/>
  <c r="F7" i="7" s="1"/>
  <c r="O89" i="4"/>
  <c r="E6" i="7" s="1"/>
  <c r="F6" i="7" s="1"/>
  <c r="O88" i="4"/>
  <c r="E5" i="7" s="1"/>
  <c r="V70" i="4"/>
  <c r="I355" i="7" s="1"/>
  <c r="J355" i="7" s="1"/>
  <c r="O69" i="4"/>
  <c r="E378" i="7" s="1"/>
  <c r="F378" i="7" s="1"/>
  <c r="O68" i="4"/>
  <c r="E377" i="7" s="1"/>
  <c r="F377" i="7" s="1"/>
  <c r="O67" i="4"/>
  <c r="E364" i="7" s="1"/>
  <c r="K364" i="7" s="1"/>
  <c r="O66" i="4"/>
  <c r="E459" i="7" s="1"/>
  <c r="F459" i="7" s="1"/>
  <c r="O65" i="4"/>
  <c r="E435" i="7" s="1"/>
  <c r="F435" i="7" s="1"/>
  <c r="O64" i="4"/>
  <c r="E450" i="7" s="1"/>
  <c r="F450" i="7" s="1"/>
  <c r="O63" i="4"/>
  <c r="E425" i="7" s="1"/>
  <c r="F425" i="7" s="1"/>
  <c r="O62" i="4"/>
  <c r="E451" i="7" s="1"/>
  <c r="F451" i="7" s="1"/>
  <c r="O61" i="4"/>
  <c r="E461" i="7" s="1"/>
  <c r="F461" i="7" s="1"/>
  <c r="O60" i="4"/>
  <c r="E427" i="7" s="1"/>
  <c r="F427" i="7" s="1"/>
  <c r="O59" i="4"/>
  <c r="E102" i="7" s="1"/>
  <c r="F102" i="7" s="1"/>
  <c r="O58" i="4"/>
  <c r="E31" i="7" s="1"/>
  <c r="O57" i="4"/>
  <c r="E428" i="7" s="1"/>
  <c r="F428" i="7" s="1"/>
  <c r="O56" i="4"/>
  <c r="E175" i="7" s="1"/>
  <c r="F175" i="7" s="1"/>
  <c r="O55" i="4"/>
  <c r="E209" i="7" s="1"/>
  <c r="F209" i="7" s="1"/>
  <c r="O54" i="4"/>
  <c r="E213" i="7" s="1"/>
  <c r="F213" i="7" s="1"/>
  <c r="O53" i="4"/>
  <c r="E211" i="7" s="1"/>
  <c r="F211" i="7" s="1"/>
  <c r="O52" i="4"/>
  <c r="E210" i="7" s="1"/>
  <c r="O51" i="4"/>
  <c r="E208" i="7" s="1"/>
  <c r="F208" i="7" s="1"/>
  <c r="O50" i="4"/>
  <c r="E399" i="7" s="1"/>
  <c r="F399" i="7" s="1"/>
  <c r="O49" i="4"/>
  <c r="E19" i="7" s="1"/>
  <c r="F19" i="7" s="1"/>
  <c r="O48" i="4"/>
  <c r="E301" i="7" s="1"/>
  <c r="F301" i="7" s="1"/>
  <c r="O47" i="4"/>
  <c r="E299" i="7" s="1"/>
  <c r="F299" i="7" s="1"/>
  <c r="O46" i="4"/>
  <c r="E298" i="7" s="1"/>
  <c r="F298" i="7" s="1"/>
  <c r="O45" i="4"/>
  <c r="E297" i="7" s="1"/>
  <c r="F297" i="7" s="1"/>
  <c r="O44" i="4"/>
  <c r="E296" i="7" s="1"/>
  <c r="K296" i="7" s="1"/>
  <c r="O43" i="4"/>
  <c r="E300" i="7" s="1"/>
  <c r="F300" i="7" s="1"/>
  <c r="O42" i="4"/>
  <c r="E206" i="7" s="1"/>
  <c r="O41" i="4"/>
  <c r="E207" i="7" s="1"/>
  <c r="O40" i="4"/>
  <c r="E205" i="7" s="1"/>
  <c r="F205" i="7" s="1"/>
  <c r="O39" i="4"/>
  <c r="E204" i="7" s="1"/>
  <c r="F204" i="7" s="1"/>
  <c r="O38" i="4"/>
  <c r="E196" i="7" s="1"/>
  <c r="F196" i="7" s="1"/>
  <c r="E197" i="7" s="1"/>
  <c r="F197" i="7" s="1"/>
  <c r="O37" i="4"/>
  <c r="E186" i="7" s="1"/>
  <c r="F186" i="7" s="1"/>
  <c r="O36" i="4"/>
  <c r="E185" i="7" s="1"/>
  <c r="F185" i="7" s="1"/>
  <c r="O35" i="4"/>
  <c r="E184" i="7" s="1"/>
  <c r="F184" i="7" s="1"/>
  <c r="O34" i="4"/>
  <c r="E182" i="7" s="1"/>
  <c r="K182" i="7" s="1"/>
  <c r="O33" i="4"/>
  <c r="E181" i="7" s="1"/>
  <c r="F181" i="7" s="1"/>
  <c r="O32" i="4"/>
  <c r="E180" i="7" s="1"/>
  <c r="F180" i="7" s="1"/>
  <c r="O31" i="4"/>
  <c r="E179" i="7" s="1"/>
  <c r="F179" i="7" s="1"/>
  <c r="O30" i="4"/>
  <c r="E178" i="7" s="1"/>
  <c r="F178" i="7" s="1"/>
  <c r="O29" i="4"/>
  <c r="E177" i="7" s="1"/>
  <c r="O28" i="4"/>
  <c r="E183" i="7" s="1"/>
  <c r="F183" i="7" s="1"/>
  <c r="O27" i="4"/>
  <c r="E192" i="7" s="1"/>
  <c r="F192" i="7" s="1"/>
  <c r="O26" i="4"/>
  <c r="E202" i="7" s="1"/>
  <c r="F202" i="7" s="1"/>
  <c r="O25" i="4"/>
  <c r="E248" i="7" s="1"/>
  <c r="F248" i="7" s="1"/>
  <c r="F249" i="7" s="1"/>
  <c r="O24" i="4"/>
  <c r="E223" i="7" s="1"/>
  <c r="O23" i="4"/>
  <c r="O22" i="4"/>
  <c r="E212" i="7" s="1"/>
  <c r="F212" i="7" s="1"/>
  <c r="O21" i="4"/>
  <c r="E214" i="7" s="1"/>
  <c r="F214" i="7" s="1"/>
  <c r="O20" i="4"/>
  <c r="E60" i="7" s="1"/>
  <c r="O19" i="4"/>
  <c r="E30" i="7" s="1"/>
  <c r="F30" i="7" s="1"/>
  <c r="O18" i="4"/>
  <c r="E351" i="7" s="1"/>
  <c r="O17" i="4"/>
  <c r="E129" i="7" s="1"/>
  <c r="F129" i="7" s="1"/>
  <c r="O16" i="4"/>
  <c r="E353" i="7" s="1"/>
  <c r="F353" i="7" s="1"/>
  <c r="O15" i="4"/>
  <c r="E116" i="7" s="1"/>
  <c r="F116" i="7" s="1"/>
  <c r="E117" i="7" s="1"/>
  <c r="F117" i="7" s="1"/>
  <c r="O14" i="4"/>
  <c r="E278" i="7" s="1"/>
  <c r="F278" i="7" s="1"/>
  <c r="O13" i="4"/>
  <c r="E352" i="7" s="1"/>
  <c r="F352" i="7" s="1"/>
  <c r="O12" i="4"/>
  <c r="E203" i="7" s="1"/>
  <c r="F203" i="7" s="1"/>
  <c r="V11" i="4"/>
  <c r="I390" i="7" s="1"/>
  <c r="V10" i="4"/>
  <c r="I312" i="7" s="1"/>
  <c r="J312" i="7" s="1"/>
  <c r="J313" i="7" s="1"/>
  <c r="G48" i="8" s="1"/>
  <c r="I134" i="7" s="1"/>
  <c r="J134" i="7" s="1"/>
  <c r="V9" i="4"/>
  <c r="I316" i="7" s="1"/>
  <c r="J316" i="7" s="1"/>
  <c r="V8" i="4"/>
  <c r="I122" i="7" s="1"/>
  <c r="V7" i="4"/>
  <c r="I115" i="7" s="1"/>
  <c r="V6" i="4"/>
  <c r="I271" i="7" s="1"/>
  <c r="J271" i="7" s="1"/>
  <c r="V5" i="4"/>
  <c r="I40" i="7" s="1"/>
  <c r="F467" i="7"/>
  <c r="J462" i="7"/>
  <c r="F455" i="7"/>
  <c r="H455" i="7"/>
  <c r="F454" i="7"/>
  <c r="J454" i="7"/>
  <c r="H449" i="7"/>
  <c r="J443" i="7"/>
  <c r="J440" i="7"/>
  <c r="H436" i="7"/>
  <c r="J436" i="7"/>
  <c r="F431" i="7"/>
  <c r="H431" i="7"/>
  <c r="F429" i="7"/>
  <c r="H429" i="7"/>
  <c r="J429" i="7"/>
  <c r="H427" i="7"/>
  <c r="H426" i="7"/>
  <c r="F417" i="7"/>
  <c r="H417" i="7"/>
  <c r="J416" i="7"/>
  <c r="F412" i="7"/>
  <c r="H412" i="7"/>
  <c r="F410" i="7"/>
  <c r="F406" i="7"/>
  <c r="H406" i="7"/>
  <c r="F405" i="7"/>
  <c r="H400" i="7"/>
  <c r="H399" i="7"/>
  <c r="H390" i="7"/>
  <c r="H391" i="7" s="1"/>
  <c r="F59" i="8" s="1"/>
  <c r="G354" i="7" s="1"/>
  <c r="H354" i="7" s="1"/>
  <c r="F385" i="7"/>
  <c r="J384" i="7"/>
  <c r="H379" i="7"/>
  <c r="J379" i="7"/>
  <c r="H378" i="7"/>
  <c r="J372" i="7"/>
  <c r="J371" i="7"/>
  <c r="F370" i="7"/>
  <c r="H366" i="7"/>
  <c r="J366" i="7"/>
  <c r="J365" i="7"/>
  <c r="J364" i="7"/>
  <c r="F360" i="7"/>
  <c r="H360" i="7"/>
  <c r="F359" i="7"/>
  <c r="H356" i="7"/>
  <c r="H355" i="7"/>
  <c r="H351" i="7"/>
  <c r="F347" i="7"/>
  <c r="H347" i="7"/>
  <c r="F345" i="7"/>
  <c r="J344" i="7"/>
  <c r="J343" i="7"/>
  <c r="F342" i="7"/>
  <c r="F319" i="7"/>
  <c r="H319" i="7"/>
  <c r="H318" i="7"/>
  <c r="J318" i="7"/>
  <c r="F308" i="7"/>
  <c r="H308" i="7"/>
  <c r="H307" i="7"/>
  <c r="F306" i="7"/>
  <c r="H302" i="7"/>
  <c r="J302" i="7"/>
  <c r="H300" i="7"/>
  <c r="J297" i="7"/>
  <c r="F292" i="7"/>
  <c r="F293" i="7" s="1"/>
  <c r="E45" i="8" s="1"/>
  <c r="E52" i="7" s="1"/>
  <c r="J284" i="7"/>
  <c r="H283" i="7"/>
  <c r="F274" i="7"/>
  <c r="H273" i="7"/>
  <c r="J273" i="7"/>
  <c r="H271" i="7"/>
  <c r="H268" i="7"/>
  <c r="F40" i="8" s="1"/>
  <c r="G21" i="7" s="1"/>
  <c r="H21" i="7" s="1"/>
  <c r="F267" i="7"/>
  <c r="F268" i="7" s="1"/>
  <c r="E40" i="8" s="1"/>
  <c r="E21" i="7" s="1"/>
  <c r="H267" i="7"/>
  <c r="H261" i="7"/>
  <c r="F39" i="8" s="1"/>
  <c r="G20" i="7" s="1"/>
  <c r="H20" i="7" s="1"/>
  <c r="F260" i="7"/>
  <c r="F261" i="7" s="1"/>
  <c r="E39" i="8" s="1"/>
  <c r="E20" i="7" s="1"/>
  <c r="H260" i="7"/>
  <c r="J258" i="7"/>
  <c r="F253" i="7"/>
  <c r="F244" i="7"/>
  <c r="H244" i="7"/>
  <c r="F243" i="7"/>
  <c r="H243" i="7"/>
  <c r="H241" i="7"/>
  <c r="J241" i="7"/>
  <c r="H223" i="7"/>
  <c r="J223" i="7"/>
  <c r="H219" i="7"/>
  <c r="J219" i="7"/>
  <c r="H217" i="7"/>
  <c r="J214" i="7"/>
  <c r="H209" i="7"/>
  <c r="H208" i="7"/>
  <c r="J207" i="7"/>
  <c r="J202" i="7"/>
  <c r="H197" i="7"/>
  <c r="J197" i="7"/>
  <c r="H196" i="7"/>
  <c r="H185" i="7"/>
  <c r="J184" i="7"/>
  <c r="H182" i="7"/>
  <c r="J182" i="7"/>
  <c r="J181" i="7"/>
  <c r="F171" i="7"/>
  <c r="H171" i="7"/>
  <c r="F170" i="7"/>
  <c r="F166" i="7"/>
  <c r="H166" i="7"/>
  <c r="H161" i="7"/>
  <c r="J161" i="7"/>
  <c r="F156" i="7"/>
  <c r="H155" i="7"/>
  <c r="J143" i="7"/>
  <c r="H138" i="7"/>
  <c r="J138" i="7"/>
  <c r="F137" i="7"/>
  <c r="J137" i="7"/>
  <c r="H129" i="7"/>
  <c r="H124" i="7"/>
  <c r="J124" i="7"/>
  <c r="H117" i="7"/>
  <c r="J117" i="7"/>
  <c r="F106" i="7"/>
  <c r="H106" i="7"/>
  <c r="J104" i="7"/>
  <c r="H102" i="7"/>
  <c r="H98" i="7"/>
  <c r="J98" i="7"/>
  <c r="J97" i="7"/>
  <c r="J95" i="7"/>
  <c r="H94" i="7"/>
  <c r="H92" i="7"/>
  <c r="J92" i="7"/>
  <c r="J87" i="7"/>
  <c r="H85" i="7"/>
  <c r="H79" i="7"/>
  <c r="J76" i="7"/>
  <c r="H75" i="7"/>
  <c r="J73" i="7"/>
  <c r="J72" i="7"/>
  <c r="H56" i="7"/>
  <c r="H47" i="7"/>
  <c r="H48" i="7" s="1"/>
  <c r="F10" i="8" s="1"/>
  <c r="H42" i="7"/>
  <c r="J42" i="7"/>
  <c r="F32" i="7"/>
  <c r="J31" i="7"/>
  <c r="F22" i="7"/>
  <c r="F23" i="7" s="1"/>
  <c r="H22" i="7"/>
  <c r="H23" i="7" s="1"/>
  <c r="F5" i="8" s="1"/>
  <c r="H19" i="7"/>
  <c r="H12" i="7"/>
  <c r="J12" i="7"/>
  <c r="H11" i="7"/>
  <c r="H8" i="7"/>
  <c r="J8" i="7"/>
  <c r="L197" i="7" l="1"/>
  <c r="K344" i="7"/>
  <c r="K442" i="7"/>
  <c r="F351" i="7"/>
  <c r="K351" i="7"/>
  <c r="H437" i="7"/>
  <c r="F67" i="8" s="1"/>
  <c r="G229" i="7" s="1"/>
  <c r="H229" i="7" s="1"/>
  <c r="E41" i="7"/>
  <c r="F41" i="7" s="1"/>
  <c r="E42" i="7" s="1"/>
  <c r="F42" i="7" s="1"/>
  <c r="L42" i="7" s="1"/>
  <c r="J437" i="7"/>
  <c r="G67" i="8" s="1"/>
  <c r="I229" i="7" s="1"/>
  <c r="J229" i="7" s="1"/>
  <c r="E426" i="7"/>
  <c r="F426" i="7" s="1"/>
  <c r="E272" i="7"/>
  <c r="F172" i="7"/>
  <c r="E215" i="7"/>
  <c r="K215" i="7" s="1"/>
  <c r="E338" i="7"/>
  <c r="F338" i="7" s="1"/>
  <c r="E462" i="7"/>
  <c r="F462" i="7" s="1"/>
  <c r="L417" i="7"/>
  <c r="E123" i="7"/>
  <c r="F123" i="7" s="1"/>
  <c r="E124" i="7" s="1"/>
  <c r="F124" i="7" s="1"/>
  <c r="L124" i="7" s="1"/>
  <c r="H442" i="7"/>
  <c r="H446" i="7" s="1"/>
  <c r="F68" i="8" s="1"/>
  <c r="G230" i="7" s="1"/>
  <c r="H230" i="7" s="1"/>
  <c r="K165" i="7"/>
  <c r="K177" i="7"/>
  <c r="K343" i="7"/>
  <c r="J367" i="7"/>
  <c r="G55" i="8" s="1"/>
  <c r="I328" i="7" s="1"/>
  <c r="J328" i="7" s="1"/>
  <c r="K386" i="7"/>
  <c r="K78" i="7"/>
  <c r="K90" i="7"/>
  <c r="F177" i="7"/>
  <c r="L177" i="7" s="1"/>
  <c r="K170" i="7"/>
  <c r="K319" i="7"/>
  <c r="K31" i="7"/>
  <c r="K71" i="7"/>
  <c r="K60" i="7"/>
  <c r="K370" i="7"/>
  <c r="K383" i="7"/>
  <c r="K83" i="7"/>
  <c r="K404" i="7"/>
  <c r="H72" i="8"/>
  <c r="L241" i="7"/>
  <c r="H320" i="7"/>
  <c r="F49" i="8" s="1"/>
  <c r="G135" i="7" s="1"/>
  <c r="H135" i="7" s="1"/>
  <c r="H139" i="7" s="1"/>
  <c r="F22" i="8" s="1"/>
  <c r="K441" i="7"/>
  <c r="K243" i="7"/>
  <c r="L461" i="7"/>
  <c r="K72" i="7"/>
  <c r="K143" i="7"/>
  <c r="K207" i="7"/>
  <c r="K210" i="7"/>
  <c r="K91" i="7"/>
  <c r="K5" i="7"/>
  <c r="K346" i="7"/>
  <c r="J468" i="7"/>
  <c r="G71" i="8" s="1"/>
  <c r="I236" i="7" s="1"/>
  <c r="J236" i="7" s="1"/>
  <c r="L117" i="7"/>
  <c r="K32" i="7"/>
  <c r="K214" i="7"/>
  <c r="K288" i="7"/>
  <c r="K405" i="7"/>
  <c r="K416" i="7"/>
  <c r="K79" i="7"/>
  <c r="J131" i="7"/>
  <c r="G21" i="8" s="1"/>
  <c r="K147" i="7"/>
  <c r="K272" i="7"/>
  <c r="K466" i="7"/>
  <c r="K156" i="7"/>
  <c r="K253" i="7"/>
  <c r="K264" i="7"/>
  <c r="J463" i="7"/>
  <c r="G70" i="8" s="1"/>
  <c r="I235" i="7" s="1"/>
  <c r="J235" i="7" s="1"/>
  <c r="K40" i="7"/>
  <c r="J40" i="7"/>
  <c r="J44" i="7" s="1"/>
  <c r="J390" i="7"/>
  <c r="J391" i="7" s="1"/>
  <c r="G59" i="8" s="1"/>
  <c r="I354" i="7" s="1"/>
  <c r="J354" i="7" s="1"/>
  <c r="K390" i="7"/>
  <c r="F12" i="7"/>
  <c r="K12" i="7"/>
  <c r="F88" i="7"/>
  <c r="L88" i="7" s="1"/>
  <c r="K88" i="7"/>
  <c r="J115" i="7"/>
  <c r="J119" i="7" s="1"/>
  <c r="G19" i="8" s="1"/>
  <c r="K115" i="7"/>
  <c r="K122" i="7"/>
  <c r="J122" i="7"/>
  <c r="J126" i="7" s="1"/>
  <c r="G20" i="8" s="1"/>
  <c r="K206" i="7"/>
  <c r="F206" i="7"/>
  <c r="L206" i="7" s="1"/>
  <c r="H245" i="7"/>
  <c r="F36" i="8" s="1"/>
  <c r="K316" i="7"/>
  <c r="E75" i="7"/>
  <c r="K75" i="7" s="1"/>
  <c r="K8" i="7"/>
  <c r="K95" i="7"/>
  <c r="H131" i="7"/>
  <c r="F21" i="8" s="1"/>
  <c r="K181" i="7"/>
  <c r="H288" i="7"/>
  <c r="H289" i="7" s="1"/>
  <c r="F44" i="8" s="1"/>
  <c r="G51" i="7" s="1"/>
  <c r="H51" i="7" s="1"/>
  <c r="H53" i="7" s="1"/>
  <c r="F11" i="8" s="1"/>
  <c r="F309" i="7"/>
  <c r="E47" i="8" s="1"/>
  <c r="E67" i="7" s="1"/>
  <c r="F67" i="7" s="1"/>
  <c r="K435" i="7"/>
  <c r="E460" i="7"/>
  <c r="E379" i="7"/>
  <c r="F379" i="7" s="1"/>
  <c r="L379" i="7" s="1"/>
  <c r="K10" i="7"/>
  <c r="J112" i="7"/>
  <c r="G18" i="8" s="1"/>
  <c r="K353" i="7"/>
  <c r="E317" i="7"/>
  <c r="F317" i="7" s="1"/>
  <c r="E318" i="7" s="1"/>
  <c r="F318" i="7" s="1"/>
  <c r="L318" i="7" s="1"/>
  <c r="K19" i="7"/>
  <c r="K183" i="7"/>
  <c r="H418" i="7"/>
  <c r="F64" i="8" s="1"/>
  <c r="G198" i="7" s="1"/>
  <c r="H198" i="7" s="1"/>
  <c r="H199" i="7" s="1"/>
  <c r="F31" i="8" s="1"/>
  <c r="F210" i="7"/>
  <c r="K6" i="7"/>
  <c r="K11" i="7"/>
  <c r="K14" i="7"/>
  <c r="K36" i="7"/>
  <c r="K84" i="7"/>
  <c r="K89" i="7"/>
  <c r="K102" i="7"/>
  <c r="K148" i="7"/>
  <c r="K175" i="7"/>
  <c r="K184" i="7"/>
  <c r="K208" i="7"/>
  <c r="K216" i="7"/>
  <c r="K223" i="7"/>
  <c r="K265" i="7"/>
  <c r="E339" i="7"/>
  <c r="F339" i="7" s="1"/>
  <c r="L339" i="7" s="1"/>
  <c r="I342" i="7"/>
  <c r="J342" i="7" s="1"/>
  <c r="L342" i="7" s="1"/>
  <c r="E365" i="7"/>
  <c r="F365" i="7" s="1"/>
  <c r="L365" i="7" s="1"/>
  <c r="K7" i="7"/>
  <c r="F207" i="7"/>
  <c r="L207" i="7" s="1"/>
  <c r="E103" i="7"/>
  <c r="E449" i="7"/>
  <c r="J157" i="7"/>
  <c r="G25" i="8" s="1"/>
  <c r="H353" i="7"/>
  <c r="F383" i="7"/>
  <c r="L383" i="7" s="1"/>
  <c r="E452" i="7"/>
  <c r="K74" i="7"/>
  <c r="K85" i="7"/>
  <c r="H112" i="7"/>
  <c r="F18" i="8" s="1"/>
  <c r="H10" i="7"/>
  <c r="K13" i="7"/>
  <c r="K111" i="7"/>
  <c r="K137" i="7"/>
  <c r="L243" i="7"/>
  <c r="H264" i="7"/>
  <c r="K338" i="7"/>
  <c r="H380" i="7"/>
  <c r="F57" i="8" s="1"/>
  <c r="G333" i="7" s="1"/>
  <c r="H333" i="7" s="1"/>
  <c r="E340" i="7"/>
  <c r="F340" i="7" s="1"/>
  <c r="L340" i="7" s="1"/>
  <c r="H405" i="7"/>
  <c r="H407" i="7" s="1"/>
  <c r="F62" i="8" s="1"/>
  <c r="G187" i="7" s="1"/>
  <c r="H187" i="7" s="1"/>
  <c r="K56" i="7"/>
  <c r="K130" i="7"/>
  <c r="K202" i="7"/>
  <c r="K218" i="7"/>
  <c r="K240" i="7"/>
  <c r="K283" i="7"/>
  <c r="F344" i="7"/>
  <c r="L344" i="7" s="1"/>
  <c r="F364" i="7"/>
  <c r="K400" i="7"/>
  <c r="I431" i="7"/>
  <c r="J431" i="7" s="1"/>
  <c r="L431" i="7" s="1"/>
  <c r="H32" i="7"/>
  <c r="H33" i="7" s="1"/>
  <c r="F7" i="8" s="1"/>
  <c r="K180" i="7"/>
  <c r="K76" i="7"/>
  <c r="K86" i="7"/>
  <c r="K209" i="7"/>
  <c r="K300" i="7"/>
  <c r="K306" i="7"/>
  <c r="J418" i="7"/>
  <c r="G64" i="8" s="1"/>
  <c r="I198" i="7" s="1"/>
  <c r="J198" i="7" s="1"/>
  <c r="J199" i="7" s="1"/>
  <c r="G31" i="8" s="1"/>
  <c r="K453" i="7"/>
  <c r="K30" i="7"/>
  <c r="E138" i="7"/>
  <c r="F138" i="7" s="1"/>
  <c r="L138" i="7" s="1"/>
  <c r="F5" i="7"/>
  <c r="L5" i="7" s="1"/>
  <c r="F272" i="7"/>
  <c r="E273" i="7" s="1"/>
  <c r="F273" i="7" s="1"/>
  <c r="L273" i="7" s="1"/>
  <c r="J346" i="7"/>
  <c r="K394" i="7"/>
  <c r="H126" i="7"/>
  <c r="F20" i="8" s="1"/>
  <c r="F72" i="7"/>
  <c r="L72" i="7" s="1"/>
  <c r="K373" i="7"/>
  <c r="K450" i="7"/>
  <c r="L61" i="7"/>
  <c r="J319" i="7"/>
  <c r="K155" i="7"/>
  <c r="J7" i="7"/>
  <c r="L7" i="7" s="1"/>
  <c r="K116" i="7"/>
  <c r="K411" i="7"/>
  <c r="J441" i="7"/>
  <c r="J446" i="7" s="1"/>
  <c r="G68" i="8" s="1"/>
  <c r="I230" i="7" s="1"/>
  <c r="J230" i="7" s="1"/>
  <c r="K444" i="7"/>
  <c r="H463" i="7"/>
  <c r="F70" i="8" s="1"/>
  <c r="G235" i="7" s="1"/>
  <c r="H235" i="7" s="1"/>
  <c r="F131" i="7"/>
  <c r="K186" i="7"/>
  <c r="J74" i="7"/>
  <c r="L74" i="7" s="1"/>
  <c r="H170" i="7"/>
  <c r="I171" i="7" s="1"/>
  <c r="J171" i="7" s="1"/>
  <c r="L171" i="7" s="1"/>
  <c r="F215" i="7"/>
  <c r="L215" i="7" s="1"/>
  <c r="J19" i="7"/>
  <c r="L19" i="7" s="1"/>
  <c r="K77" i="7"/>
  <c r="K178" i="7"/>
  <c r="K196" i="7"/>
  <c r="J253" i="7"/>
  <c r="J254" i="7" s="1"/>
  <c r="G38" i="8" s="1"/>
  <c r="I15" i="7" s="1"/>
  <c r="J15" i="7" s="1"/>
  <c r="J63" i="7"/>
  <c r="G13" i="8" s="1"/>
  <c r="K61" i="7"/>
  <c r="K97" i="7"/>
  <c r="F112" i="7"/>
  <c r="E18" i="8" s="1"/>
  <c r="K217" i="7"/>
  <c r="I244" i="7"/>
  <c r="J244" i="7" s="1"/>
  <c r="L244" i="7" s="1"/>
  <c r="K248" i="7"/>
  <c r="K301" i="7"/>
  <c r="K357" i="7"/>
  <c r="K399" i="7"/>
  <c r="L94" i="7"/>
  <c r="F83" i="7"/>
  <c r="F91" i="7"/>
  <c r="K129" i="7"/>
  <c r="H183" i="7"/>
  <c r="L183" i="7" s="1"/>
  <c r="L186" i="7"/>
  <c r="K204" i="7"/>
  <c r="K212" i="7"/>
  <c r="H275" i="7"/>
  <c r="F41" i="8" s="1"/>
  <c r="G266" i="7" s="1"/>
  <c r="H266" i="7" s="1"/>
  <c r="K278" i="7"/>
  <c r="J285" i="7"/>
  <c r="G43" i="8" s="1"/>
  <c r="I279" i="7" s="1"/>
  <c r="J279" i="7" s="1"/>
  <c r="J280" i="7" s="1"/>
  <c r="G42" i="8" s="1"/>
  <c r="I26" i="7" s="1"/>
  <c r="J26" i="7" s="1"/>
  <c r="J27" i="7" s="1"/>
  <c r="G6" i="8" s="1"/>
  <c r="J303" i="7"/>
  <c r="G46" i="8" s="1"/>
  <c r="I66" i="7" s="1"/>
  <c r="J66" i="7" s="1"/>
  <c r="K299" i="7"/>
  <c r="H309" i="7"/>
  <c r="F47" i="8" s="1"/>
  <c r="G67" i="7" s="1"/>
  <c r="H67" i="7" s="1"/>
  <c r="K359" i="7"/>
  <c r="H370" i="7"/>
  <c r="H374" i="7" s="1"/>
  <c r="F56" i="8" s="1"/>
  <c r="G329" i="7" s="1"/>
  <c r="H329" i="7" s="1"/>
  <c r="K385" i="7"/>
  <c r="K425" i="7"/>
  <c r="K428" i="7"/>
  <c r="L56" i="7"/>
  <c r="K47" i="7"/>
  <c r="K110" i="7"/>
  <c r="H144" i="7"/>
  <c r="F23" i="8" s="1"/>
  <c r="F147" i="7"/>
  <c r="L147" i="7" s="1"/>
  <c r="F254" i="7"/>
  <c r="E38" i="8" s="1"/>
  <c r="F316" i="7"/>
  <c r="H401" i="7"/>
  <c r="F61" i="8" s="1"/>
  <c r="G176" i="7" s="1"/>
  <c r="H176" i="7" s="1"/>
  <c r="F416" i="7"/>
  <c r="F418" i="7" s="1"/>
  <c r="E64" i="8" s="1"/>
  <c r="E198" i="7" s="1"/>
  <c r="F198" i="7" s="1"/>
  <c r="K467" i="7"/>
  <c r="K104" i="7"/>
  <c r="F144" i="7"/>
  <c r="K297" i="7"/>
  <c r="J374" i="7"/>
  <c r="G56" i="8" s="1"/>
  <c r="I329" i="7" s="1"/>
  <c r="J329" i="7" s="1"/>
  <c r="H456" i="7"/>
  <c r="F69" i="8" s="1"/>
  <c r="G234" i="7" s="1"/>
  <c r="H234" i="7" s="1"/>
  <c r="K459" i="7"/>
  <c r="J387" i="7"/>
  <c r="G58" i="8" s="1"/>
  <c r="I334" i="7" s="1"/>
  <c r="J334" i="7" s="1"/>
  <c r="F396" i="7"/>
  <c r="E60" i="8" s="1"/>
  <c r="E160" i="7" s="1"/>
  <c r="F160" i="7" s="1"/>
  <c r="F446" i="7"/>
  <c r="E68" i="8" s="1"/>
  <c r="E230" i="7" s="1"/>
  <c r="F230" i="7" s="1"/>
  <c r="F468" i="7"/>
  <c r="L385" i="7"/>
  <c r="K462" i="7"/>
  <c r="H44" i="7"/>
  <c r="F9" i="8" s="1"/>
  <c r="E98" i="7"/>
  <c r="F98" i="7" s="1"/>
  <c r="L98" i="7" s="1"/>
  <c r="J144" i="7"/>
  <c r="G23" i="8" s="1"/>
  <c r="H254" i="7"/>
  <c r="F38" i="8" s="1"/>
  <c r="G15" i="7" s="1"/>
  <c r="H15" i="7" s="1"/>
  <c r="L258" i="7"/>
  <c r="F285" i="7"/>
  <c r="E43" i="8" s="1"/>
  <c r="E279" i="7" s="1"/>
  <c r="H303" i="7"/>
  <c r="F46" i="8" s="1"/>
  <c r="G66" i="7" s="1"/>
  <c r="H66" i="7" s="1"/>
  <c r="K307" i="7"/>
  <c r="K355" i="7"/>
  <c r="K371" i="7"/>
  <c r="K377" i="7"/>
  <c r="H396" i="7"/>
  <c r="F60" i="8" s="1"/>
  <c r="G160" i="7" s="1"/>
  <c r="H160" i="7" s="1"/>
  <c r="E161" i="7" s="1"/>
  <c r="F161" i="7" s="1"/>
  <c r="L161" i="7" s="1"/>
  <c r="H225" i="7"/>
  <c r="F33" i="8" s="1"/>
  <c r="F432" i="7"/>
  <c r="E66" i="8" s="1"/>
  <c r="K429" i="7"/>
  <c r="K454" i="7"/>
  <c r="H468" i="7"/>
  <c r="F71" i="8" s="1"/>
  <c r="G236" i="7" s="1"/>
  <c r="H236" i="7" s="1"/>
  <c r="J220" i="7"/>
  <c r="G32" i="8" s="1"/>
  <c r="L394" i="7"/>
  <c r="J401" i="7"/>
  <c r="G61" i="8" s="1"/>
  <c r="I176" i="7" s="1"/>
  <c r="J176" i="7" s="1"/>
  <c r="H432" i="7"/>
  <c r="F66" i="8" s="1"/>
  <c r="G228" i="7" s="1"/>
  <c r="H228" i="7" s="1"/>
  <c r="H63" i="7"/>
  <c r="F13" i="8" s="1"/>
  <c r="H119" i="7"/>
  <c r="F19" i="8" s="1"/>
  <c r="L271" i="7"/>
  <c r="J320" i="7"/>
  <c r="G49" i="8" s="1"/>
  <c r="I135" i="7" s="1"/>
  <c r="J135" i="7" s="1"/>
  <c r="J139" i="7" s="1"/>
  <c r="G22" i="8" s="1"/>
  <c r="H367" i="7"/>
  <c r="F55" i="8" s="1"/>
  <c r="G328" i="7" s="1"/>
  <c r="H328" i="7" s="1"/>
  <c r="F374" i="7"/>
  <c r="E56" i="8" s="1"/>
  <c r="J380" i="7"/>
  <c r="G57" i="8" s="1"/>
  <c r="I333" i="7" s="1"/>
  <c r="J333" i="7" s="1"/>
  <c r="J225" i="7"/>
  <c r="G33" i="8" s="1"/>
  <c r="K461" i="7"/>
  <c r="L184" i="7"/>
  <c r="H220" i="7"/>
  <c r="F32" i="8" s="1"/>
  <c r="K378" i="7"/>
  <c r="K94" i="7"/>
  <c r="K43" i="7"/>
  <c r="F157" i="7"/>
  <c r="E25" i="8" s="1"/>
  <c r="H285" i="7"/>
  <c r="F43" i="8" s="1"/>
  <c r="G279" i="7" s="1"/>
  <c r="H279" i="7" s="1"/>
  <c r="H280" i="7" s="1"/>
  <c r="F42" i="8" s="1"/>
  <c r="G26" i="7" s="1"/>
  <c r="H26" i="7" s="1"/>
  <c r="H27" i="7" s="1"/>
  <c r="F6" i="8" s="1"/>
  <c r="J275" i="7"/>
  <c r="G41" i="8" s="1"/>
  <c r="F413" i="7"/>
  <c r="E63" i="8" s="1"/>
  <c r="I412" i="7"/>
  <c r="J412" i="7" s="1"/>
  <c r="L412" i="7" s="1"/>
  <c r="H413" i="7"/>
  <c r="F63" i="8" s="1"/>
  <c r="G191" i="7" s="1"/>
  <c r="H191" i="7" s="1"/>
  <c r="H193" i="7" s="1"/>
  <c r="F30" i="8" s="1"/>
  <c r="F126" i="7"/>
  <c r="I166" i="7"/>
  <c r="J166" i="7" s="1"/>
  <c r="H167" i="7"/>
  <c r="F27" i="8" s="1"/>
  <c r="L451" i="7"/>
  <c r="I106" i="7"/>
  <c r="J106" i="7" s="1"/>
  <c r="L106" i="7" s="1"/>
  <c r="H107" i="7"/>
  <c r="F17" i="8" s="1"/>
  <c r="F165" i="7"/>
  <c r="F167" i="7" s="1"/>
  <c r="E27" i="8" s="1"/>
  <c r="K292" i="7"/>
  <c r="H6" i="7"/>
  <c r="H14" i="7"/>
  <c r="L14" i="7" s="1"/>
  <c r="F31" i="7"/>
  <c r="F33" i="7" s="1"/>
  <c r="E7" i="8" s="1"/>
  <c r="J36" i="7"/>
  <c r="J37" i="7" s="1"/>
  <c r="G8" i="8" s="1"/>
  <c r="F60" i="7"/>
  <c r="F63" i="7" s="1"/>
  <c r="F71" i="7"/>
  <c r="L71" i="7" s="1"/>
  <c r="F79" i="7"/>
  <c r="L79" i="7" s="1"/>
  <c r="H84" i="7"/>
  <c r="H99" i="7" s="1"/>
  <c r="F16" i="8" s="1"/>
  <c r="K93" i="7"/>
  <c r="J102" i="7"/>
  <c r="L102" i="7" s="1"/>
  <c r="K136" i="7"/>
  <c r="L155" i="7"/>
  <c r="J175" i="7"/>
  <c r="L212" i="7"/>
  <c r="J265" i="7"/>
  <c r="L265" i="7" s="1"/>
  <c r="K271" i="7"/>
  <c r="K284" i="7"/>
  <c r="F296" i="7"/>
  <c r="L296" i="7" s="1"/>
  <c r="J307" i="7"/>
  <c r="K312" i="7"/>
  <c r="K352" i="7"/>
  <c r="K384" i="7"/>
  <c r="J396" i="7"/>
  <c r="G60" i="8" s="1"/>
  <c r="I160" i="7" s="1"/>
  <c r="J160" i="7" s="1"/>
  <c r="J162" i="7" s="1"/>
  <c r="G26" i="8" s="1"/>
  <c r="K427" i="7"/>
  <c r="K440" i="7"/>
  <c r="J33" i="7"/>
  <c r="G7" i="8" s="1"/>
  <c r="F182" i="7"/>
  <c r="L182" i="7" s="1"/>
  <c r="F223" i="7"/>
  <c r="L223" i="7" s="1"/>
  <c r="K242" i="7"/>
  <c r="K345" i="7"/>
  <c r="K451" i="7"/>
  <c r="K274" i="7"/>
  <c r="I360" i="7"/>
  <c r="K360" i="7" s="1"/>
  <c r="L384" i="7"/>
  <c r="J11" i="7"/>
  <c r="H80" i="7"/>
  <c r="F15" i="8" s="1"/>
  <c r="J89" i="7"/>
  <c r="L89" i="7" s="1"/>
  <c r="K105" i="7"/>
  <c r="K142" i="7"/>
  <c r="K179" i="7"/>
  <c r="K203" i="7"/>
  <c r="K205" i="7"/>
  <c r="K211" i="7"/>
  <c r="K213" i="7"/>
  <c r="K258" i="7"/>
  <c r="I308" i="7"/>
  <c r="J308" i="7" s="1"/>
  <c r="L308" i="7" s="1"/>
  <c r="L399" i="7"/>
  <c r="K9" i="7"/>
  <c r="H57" i="7"/>
  <c r="F12" i="8" s="1"/>
  <c r="K96" i="7"/>
  <c r="K118" i="7"/>
  <c r="L129" i="7"/>
  <c r="H148" i="7"/>
  <c r="L148" i="7" s="1"/>
  <c r="L156" i="7"/>
  <c r="K185" i="7"/>
  <c r="K192" i="7"/>
  <c r="K356" i="7"/>
  <c r="K358" i="7"/>
  <c r="K372" i="7"/>
  <c r="K395" i="7"/>
  <c r="K426" i="7"/>
  <c r="K430" i="7"/>
  <c r="E436" i="7"/>
  <c r="F436" i="7" s="1"/>
  <c r="L436" i="7" s="1"/>
  <c r="K443" i="7"/>
  <c r="K445" i="7"/>
  <c r="I455" i="7"/>
  <c r="J455" i="7" s="1"/>
  <c r="L455" i="7" s="1"/>
  <c r="K87" i="7"/>
  <c r="F404" i="7"/>
  <c r="K73" i="7"/>
  <c r="K125" i="7"/>
  <c r="K252" i="7"/>
  <c r="K298" i="7"/>
  <c r="K410" i="7"/>
  <c r="L428" i="7"/>
  <c r="L435" i="7"/>
  <c r="L292" i="7"/>
  <c r="K62" i="7"/>
  <c r="H387" i="7"/>
  <c r="F58" i="8" s="1"/>
  <c r="G334" i="7" s="1"/>
  <c r="H334" i="7" s="1"/>
  <c r="H361" i="7"/>
  <c r="F54" i="8" s="1"/>
  <c r="G324" i="7" s="1"/>
  <c r="H324" i="7" s="1"/>
  <c r="H157" i="7"/>
  <c r="F25" i="8" s="1"/>
  <c r="L426" i="7"/>
  <c r="L467" i="7"/>
  <c r="L466" i="7"/>
  <c r="L462" i="7"/>
  <c r="L459" i="7"/>
  <c r="L454" i="7"/>
  <c r="L453" i="7"/>
  <c r="L450" i="7"/>
  <c r="L445" i="7"/>
  <c r="L444" i="7"/>
  <c r="L443" i="7"/>
  <c r="L440" i="7"/>
  <c r="L430" i="7"/>
  <c r="L429" i="7"/>
  <c r="L427" i="7"/>
  <c r="L425" i="7"/>
  <c r="L421" i="7"/>
  <c r="F422" i="7"/>
  <c r="K421" i="7"/>
  <c r="K417" i="7"/>
  <c r="L411" i="7"/>
  <c r="L410" i="7"/>
  <c r="L405" i="7"/>
  <c r="L400" i="7"/>
  <c r="F401" i="7"/>
  <c r="L395" i="7"/>
  <c r="G341" i="7"/>
  <c r="H341" i="7" s="1"/>
  <c r="H348" i="7" s="1"/>
  <c r="F53" i="8" s="1"/>
  <c r="G323" i="7" s="1"/>
  <c r="H323" i="7" s="1"/>
  <c r="H325" i="7" s="1"/>
  <c r="F50" i="8" s="1"/>
  <c r="G149" i="7" s="1"/>
  <c r="H149" i="7" s="1"/>
  <c r="H59" i="8"/>
  <c r="L390" i="7"/>
  <c r="E341" i="7"/>
  <c r="E354" i="7"/>
  <c r="L386" i="7"/>
  <c r="L378" i="7"/>
  <c r="F380" i="7"/>
  <c r="L377" i="7"/>
  <c r="L373" i="7"/>
  <c r="L372" i="7"/>
  <c r="L371" i="7"/>
  <c r="L370" i="7"/>
  <c r="L364" i="7"/>
  <c r="L359" i="7"/>
  <c r="L358" i="7"/>
  <c r="L357" i="7"/>
  <c r="L356" i="7"/>
  <c r="L355" i="7"/>
  <c r="L353" i="7"/>
  <c r="L352" i="7"/>
  <c r="L351" i="7"/>
  <c r="L346" i="7"/>
  <c r="I347" i="7"/>
  <c r="K347" i="7" s="1"/>
  <c r="L345" i="7"/>
  <c r="L343" i="7"/>
  <c r="L338" i="7"/>
  <c r="L319" i="7"/>
  <c r="L313" i="7"/>
  <c r="E48" i="8"/>
  <c r="L312" i="7"/>
  <c r="L306" i="7"/>
  <c r="L301" i="7"/>
  <c r="L300" i="7"/>
  <c r="L299" i="7"/>
  <c r="L298" i="7"/>
  <c r="L297" i="7"/>
  <c r="J53" i="7"/>
  <c r="G11" i="8" s="1"/>
  <c r="F52" i="7"/>
  <c r="L52" i="7" s="1"/>
  <c r="K52" i="7"/>
  <c r="L293" i="7"/>
  <c r="L288" i="7"/>
  <c r="L284" i="7"/>
  <c r="L283" i="7"/>
  <c r="L278" i="7"/>
  <c r="L274" i="7"/>
  <c r="L272" i="7"/>
  <c r="G259" i="7"/>
  <c r="H259" i="7" s="1"/>
  <c r="L264" i="7"/>
  <c r="F21" i="7"/>
  <c r="K257" i="7"/>
  <c r="L257" i="7"/>
  <c r="F20" i="7"/>
  <c r="L252" i="7"/>
  <c r="L248" i="7"/>
  <c r="L249" i="7"/>
  <c r="L242" i="7"/>
  <c r="L240" i="7"/>
  <c r="F245" i="7"/>
  <c r="L218" i="7"/>
  <c r="E219" i="7"/>
  <c r="F219" i="7" s="1"/>
  <c r="L219" i="7" s="1"/>
  <c r="L217" i="7"/>
  <c r="L216" i="7"/>
  <c r="L214" i="7"/>
  <c r="L213" i="7"/>
  <c r="L211" i="7"/>
  <c r="L210" i="7"/>
  <c r="L209" i="7"/>
  <c r="L208" i="7"/>
  <c r="L205" i="7"/>
  <c r="L204" i="7"/>
  <c r="L203" i="7"/>
  <c r="L202" i="7"/>
  <c r="L196" i="7"/>
  <c r="L192" i="7"/>
  <c r="L185" i="7"/>
  <c r="L181" i="7"/>
  <c r="L180" i="7"/>
  <c r="L179" i="7"/>
  <c r="L178" i="7"/>
  <c r="L143" i="7"/>
  <c r="L142" i="7"/>
  <c r="E23" i="8"/>
  <c r="L137" i="7"/>
  <c r="L136" i="7"/>
  <c r="L130" i="7"/>
  <c r="E21" i="8"/>
  <c r="L125" i="7"/>
  <c r="L123" i="7"/>
  <c r="F119" i="7"/>
  <c r="L118" i="7"/>
  <c r="L116" i="7"/>
  <c r="L111" i="7"/>
  <c r="L110" i="7"/>
  <c r="L105" i="7"/>
  <c r="L104" i="7"/>
  <c r="L97" i="7"/>
  <c r="L96" i="7"/>
  <c r="L95" i="7"/>
  <c r="L93" i="7"/>
  <c r="L91" i="7"/>
  <c r="L90" i="7"/>
  <c r="L87" i="7"/>
  <c r="L86" i="7"/>
  <c r="L85" i="7"/>
  <c r="L83" i="7"/>
  <c r="L78" i="7"/>
  <c r="L77" i="7"/>
  <c r="L76" i="7"/>
  <c r="L73" i="7"/>
  <c r="L62" i="7"/>
  <c r="L47" i="7"/>
  <c r="L43" i="7"/>
  <c r="L41" i="7"/>
  <c r="L30" i="7"/>
  <c r="L13" i="7"/>
  <c r="L12" i="7"/>
  <c r="L10" i="7"/>
  <c r="L9" i="7"/>
  <c r="L8" i="7"/>
  <c r="K379" i="7"/>
  <c r="H45" i="8"/>
  <c r="E44" i="8"/>
  <c r="K273" i="7"/>
  <c r="E37" i="8"/>
  <c r="H37" i="8" s="1"/>
  <c r="K241" i="7"/>
  <c r="K197" i="7"/>
  <c r="E28" i="8"/>
  <c r="K124" i="7"/>
  <c r="K117" i="7"/>
  <c r="E12" i="8"/>
  <c r="H10" i="8"/>
  <c r="L48" i="7"/>
  <c r="E5" i="8"/>
  <c r="K42" i="7" l="1"/>
  <c r="F44" i="7"/>
  <c r="E9" i="8" s="1"/>
  <c r="L253" i="7"/>
  <c r="K342" i="7"/>
  <c r="K123" i="7"/>
  <c r="L40" i="7"/>
  <c r="K41" i="7"/>
  <c r="L442" i="7"/>
  <c r="L122" i="7"/>
  <c r="H330" i="7"/>
  <c r="F51" i="8" s="1"/>
  <c r="G150" i="7" s="1"/>
  <c r="H150" i="7" s="1"/>
  <c r="H68" i="7"/>
  <c r="F14" i="8" s="1"/>
  <c r="H71" i="9"/>
  <c r="K339" i="7"/>
  <c r="J330" i="7"/>
  <c r="G51" i="8" s="1"/>
  <c r="I150" i="7" s="1"/>
  <c r="J150" i="7" s="1"/>
  <c r="F71" i="9"/>
  <c r="J71" i="9"/>
  <c r="K244" i="7"/>
  <c r="E366" i="7"/>
  <c r="F366" i="7" s="1"/>
  <c r="L366" i="7" s="1"/>
  <c r="L198" i="7"/>
  <c r="J432" i="7"/>
  <c r="G66" i="8" s="1"/>
  <c r="I228" i="7" s="1"/>
  <c r="J228" i="7" s="1"/>
  <c r="J231" i="7" s="1"/>
  <c r="G34" i="8" s="1"/>
  <c r="H64" i="8"/>
  <c r="L131" i="7"/>
  <c r="I341" i="7"/>
  <c r="J341" i="7" s="1"/>
  <c r="F387" i="7"/>
  <c r="E58" i="8" s="1"/>
  <c r="H58" i="8" s="1"/>
  <c r="L391" i="7"/>
  <c r="K431" i="7"/>
  <c r="L165" i="7"/>
  <c r="K365" i="7"/>
  <c r="L289" i="7"/>
  <c r="L317" i="7"/>
  <c r="H172" i="7"/>
  <c r="F28" i="8" s="1"/>
  <c r="J80" i="7"/>
  <c r="G15" i="8" s="1"/>
  <c r="L32" i="7"/>
  <c r="L418" i="7"/>
  <c r="F320" i="7"/>
  <c r="E49" i="8" s="1"/>
  <c r="H49" i="8" s="1"/>
  <c r="K412" i="7"/>
  <c r="J413" i="7"/>
  <c r="G63" i="8" s="1"/>
  <c r="I191" i="7" s="1"/>
  <c r="J191" i="7" s="1"/>
  <c r="J193" i="7" s="1"/>
  <c r="G30" i="8" s="1"/>
  <c r="H188" i="7"/>
  <c r="F29" i="8" s="1"/>
  <c r="K318" i="7"/>
  <c r="L126" i="7"/>
  <c r="K171" i="7"/>
  <c r="K317" i="7"/>
  <c r="G9" i="8"/>
  <c r="L44" i="7"/>
  <c r="L119" i="7"/>
  <c r="K98" i="7"/>
  <c r="L115" i="7"/>
  <c r="H335" i="7"/>
  <c r="F52" i="8" s="1"/>
  <c r="G151" i="7" s="1"/>
  <c r="H151" i="7" s="1"/>
  <c r="H152" i="7" s="1"/>
  <c r="F24" i="8" s="1"/>
  <c r="K308" i="7"/>
  <c r="K455" i="7"/>
  <c r="H38" i="8"/>
  <c r="I406" i="7"/>
  <c r="J406" i="7" s="1"/>
  <c r="J407" i="7" s="1"/>
  <c r="G62" i="8" s="1"/>
  <c r="I187" i="7" s="1"/>
  <c r="J187" i="7" s="1"/>
  <c r="J188" i="7" s="1"/>
  <c r="G29" i="8" s="1"/>
  <c r="L441" i="7"/>
  <c r="J16" i="7"/>
  <c r="G4" i="8" s="1"/>
  <c r="K198" i="7"/>
  <c r="L63" i="7"/>
  <c r="F275" i="7"/>
  <c r="E41" i="8" s="1"/>
  <c r="E259" i="7" s="1"/>
  <c r="L416" i="7"/>
  <c r="J456" i="7"/>
  <c r="G69" i="8" s="1"/>
  <c r="I234" i="7" s="1"/>
  <c r="J234" i="7" s="1"/>
  <c r="J237" i="7" s="1"/>
  <c r="G35" i="8" s="1"/>
  <c r="L401" i="7"/>
  <c r="F75" i="7"/>
  <c r="K103" i="7"/>
  <c r="F103" i="7"/>
  <c r="E92" i="7"/>
  <c r="F92" i="7" s="1"/>
  <c r="L92" i="7" s="1"/>
  <c r="L374" i="7"/>
  <c r="L468" i="7"/>
  <c r="F449" i="7"/>
  <c r="K449" i="7"/>
  <c r="E13" i="8"/>
  <c r="F199" i="7"/>
  <c r="L199" i="7" s="1"/>
  <c r="H16" i="7"/>
  <c r="F4" i="8" s="1"/>
  <c r="F452" i="7"/>
  <c r="L452" i="7" s="1"/>
  <c r="K452" i="7"/>
  <c r="H231" i="7"/>
  <c r="F34" i="8" s="1"/>
  <c r="H8" i="8"/>
  <c r="L112" i="7"/>
  <c r="K340" i="7"/>
  <c r="H237" i="7"/>
  <c r="F35" i="8" s="1"/>
  <c r="L316" i="7"/>
  <c r="H162" i="7"/>
  <c r="F26" i="8" s="1"/>
  <c r="J335" i="7"/>
  <c r="G52" i="8" s="1"/>
  <c r="I151" i="7" s="1"/>
  <c r="J151" i="7" s="1"/>
  <c r="L37" i="7"/>
  <c r="H18" i="8"/>
  <c r="L36" i="7"/>
  <c r="F460" i="7"/>
  <c r="K460" i="7"/>
  <c r="H43" i="8"/>
  <c r="K106" i="7"/>
  <c r="K166" i="7"/>
  <c r="L396" i="7"/>
  <c r="L170" i="7"/>
  <c r="J245" i="7"/>
  <c r="G36" i="8" s="1"/>
  <c r="E71" i="8"/>
  <c r="L11" i="7"/>
  <c r="J360" i="7"/>
  <c r="L360" i="7" s="1"/>
  <c r="H60" i="8"/>
  <c r="L175" i="7"/>
  <c r="J172" i="7"/>
  <c r="G28" i="8" s="1"/>
  <c r="E15" i="7"/>
  <c r="F15" i="7" s="1"/>
  <c r="L285" i="7"/>
  <c r="L254" i="7"/>
  <c r="L6" i="7"/>
  <c r="K138" i="7"/>
  <c r="H23" i="8"/>
  <c r="L60" i="7"/>
  <c r="F220" i="7"/>
  <c r="L220" i="7" s="1"/>
  <c r="E20" i="8"/>
  <c r="L157" i="7"/>
  <c r="K160" i="7"/>
  <c r="K161" i="7"/>
  <c r="L144" i="7"/>
  <c r="K436" i="7"/>
  <c r="J309" i="7"/>
  <c r="G47" i="8" s="1"/>
  <c r="I67" i="7" s="1"/>
  <c r="J67" i="7" s="1"/>
  <c r="J68" i="7" s="1"/>
  <c r="G14" i="8" s="1"/>
  <c r="L33" i="7"/>
  <c r="L84" i="7"/>
  <c r="J107" i="7"/>
  <c r="L307" i="7"/>
  <c r="H12" i="8"/>
  <c r="H7" i="8"/>
  <c r="J99" i="7"/>
  <c r="G16" i="8" s="1"/>
  <c r="E302" i="7"/>
  <c r="H21" i="8"/>
  <c r="F367" i="7"/>
  <c r="L166" i="7"/>
  <c r="J167" i="7"/>
  <c r="H9" i="8"/>
  <c r="H25" i="8"/>
  <c r="L31" i="7"/>
  <c r="L230" i="7"/>
  <c r="L404" i="7"/>
  <c r="F407" i="7"/>
  <c r="L57" i="7"/>
  <c r="F162" i="7"/>
  <c r="E26" i="8" s="1"/>
  <c r="F437" i="7"/>
  <c r="K230" i="7"/>
  <c r="L446" i="7"/>
  <c r="H68" i="8"/>
  <c r="E228" i="7"/>
  <c r="E65" i="8"/>
  <c r="L422" i="7"/>
  <c r="E191" i="7"/>
  <c r="E61" i="8"/>
  <c r="H61" i="8" s="1"/>
  <c r="L160" i="7"/>
  <c r="F354" i="7"/>
  <c r="K354" i="7"/>
  <c r="F341" i="7"/>
  <c r="E57" i="8"/>
  <c r="L380" i="7"/>
  <c r="H56" i="8"/>
  <c r="E329" i="7"/>
  <c r="J347" i="7"/>
  <c r="L347" i="7" s="1"/>
  <c r="H48" i="8"/>
  <c r="E134" i="7"/>
  <c r="H44" i="8"/>
  <c r="E51" i="7"/>
  <c r="F279" i="7"/>
  <c r="K279" i="7"/>
  <c r="I266" i="7"/>
  <c r="J266" i="7" s="1"/>
  <c r="I259" i="7"/>
  <c r="J259" i="7" s="1"/>
  <c r="F259" i="7"/>
  <c r="K15" i="7"/>
  <c r="E36" i="8"/>
  <c r="K219" i="7"/>
  <c r="E19" i="8"/>
  <c r="H41" i="8" l="1"/>
  <c r="E266" i="7"/>
  <c r="F266" i="7" s="1"/>
  <c r="L275" i="7"/>
  <c r="H66" i="8"/>
  <c r="H28" i="8"/>
  <c r="J348" i="7"/>
  <c r="G53" i="8" s="1"/>
  <c r="H63" i="8"/>
  <c r="K366" i="7"/>
  <c r="L413" i="7"/>
  <c r="K92" i="7"/>
  <c r="J361" i="7"/>
  <c r="G54" i="8" s="1"/>
  <c r="H20" i="8"/>
  <c r="L71" i="9"/>
  <c r="L320" i="7"/>
  <c r="L387" i="7"/>
  <c r="E135" i="7"/>
  <c r="K135" i="7" s="1"/>
  <c r="E334" i="7"/>
  <c r="E32" i="8"/>
  <c r="H32" i="8" s="1"/>
  <c r="K341" i="7"/>
  <c r="F99" i="7"/>
  <c r="E16" i="8" s="1"/>
  <c r="L432" i="7"/>
  <c r="K406" i="7"/>
  <c r="L406" i="7"/>
  <c r="H13" i="8"/>
  <c r="F80" i="7"/>
  <c r="L75" i="7"/>
  <c r="L245" i="7"/>
  <c r="E31" i="8"/>
  <c r="H31" i="8" s="1"/>
  <c r="L449" i="7"/>
  <c r="F456" i="7"/>
  <c r="L460" i="7"/>
  <c r="F463" i="7"/>
  <c r="F107" i="7"/>
  <c r="E17" i="8" s="1"/>
  <c r="L103" i="7"/>
  <c r="K67" i="7"/>
  <c r="L67" i="7"/>
  <c r="E236" i="7"/>
  <c r="H71" i="8"/>
  <c r="H47" i="8"/>
  <c r="L172" i="7"/>
  <c r="H26" i="8"/>
  <c r="L266" i="7"/>
  <c r="I267" i="7" s="1"/>
  <c r="K267" i="7" s="1"/>
  <c r="L309" i="7"/>
  <c r="K266" i="7"/>
  <c r="L162" i="7"/>
  <c r="G17" i="8"/>
  <c r="E176" i="7"/>
  <c r="K176" i="7" s="1"/>
  <c r="L259" i="7"/>
  <c r="I260" i="7" s="1"/>
  <c r="K260" i="7" s="1"/>
  <c r="K259" i="7"/>
  <c r="L437" i="7"/>
  <c r="E67" i="8"/>
  <c r="F302" i="7"/>
  <c r="K302" i="7"/>
  <c r="E55" i="8"/>
  <c r="L367" i="7"/>
  <c r="H36" i="8"/>
  <c r="L407" i="7"/>
  <c r="E62" i="8"/>
  <c r="H19" i="8"/>
  <c r="G27" i="8"/>
  <c r="L167" i="7"/>
  <c r="F228" i="7"/>
  <c r="K228" i="7"/>
  <c r="E224" i="7"/>
  <c r="H65" i="8"/>
  <c r="F191" i="7"/>
  <c r="K191" i="7"/>
  <c r="F348" i="7"/>
  <c r="E53" i="8" s="1"/>
  <c r="E323" i="7" s="1"/>
  <c r="F323" i="7" s="1"/>
  <c r="L341" i="7"/>
  <c r="F361" i="7"/>
  <c r="E54" i="8" s="1"/>
  <c r="E324" i="7" s="1"/>
  <c r="F324" i="7" s="1"/>
  <c r="L354" i="7"/>
  <c r="F334" i="7"/>
  <c r="L334" i="7" s="1"/>
  <c r="K334" i="7"/>
  <c r="E333" i="7"/>
  <c r="H57" i="8"/>
  <c r="K329" i="7"/>
  <c r="F329" i="7"/>
  <c r="L329" i="7" s="1"/>
  <c r="F135" i="7"/>
  <c r="L135" i="7" s="1"/>
  <c r="K134" i="7"/>
  <c r="F134" i="7"/>
  <c r="F51" i="7"/>
  <c r="K51" i="7"/>
  <c r="F280" i="7"/>
  <c r="L279" i="7"/>
  <c r="F16" i="7"/>
  <c r="L15" i="7"/>
  <c r="H16" i="8" l="1"/>
  <c r="L99" i="7"/>
  <c r="L80" i="7"/>
  <c r="E15" i="8"/>
  <c r="E70" i="8"/>
  <c r="L463" i="7"/>
  <c r="F176" i="7"/>
  <c r="L176" i="7" s="1"/>
  <c r="L107" i="7"/>
  <c r="E69" i="8"/>
  <c r="L456" i="7"/>
  <c r="F325" i="7"/>
  <c r="E50" i="8" s="1"/>
  <c r="E149" i="7" s="1"/>
  <c r="F236" i="7"/>
  <c r="L236" i="7" s="1"/>
  <c r="K236" i="7"/>
  <c r="J267" i="7"/>
  <c r="L267" i="7" s="1"/>
  <c r="H17" i="8"/>
  <c r="J260" i="7"/>
  <c r="L260" i="7" s="1"/>
  <c r="L302" i="7"/>
  <c r="F303" i="7"/>
  <c r="H27" i="8"/>
  <c r="E187" i="7"/>
  <c r="H62" i="8"/>
  <c r="H55" i="8"/>
  <c r="E328" i="7"/>
  <c r="E229" i="7"/>
  <c r="H67" i="8"/>
  <c r="L228" i="7"/>
  <c r="F224" i="7"/>
  <c r="K224" i="7"/>
  <c r="F193" i="7"/>
  <c r="L191" i="7"/>
  <c r="L348" i="7"/>
  <c r="L361" i="7"/>
  <c r="F333" i="7"/>
  <c r="K333" i="7"/>
  <c r="I324" i="7"/>
  <c r="H54" i="8"/>
  <c r="I323" i="7"/>
  <c r="H53" i="8"/>
  <c r="F139" i="7"/>
  <c r="L134" i="7"/>
  <c r="L51" i="7"/>
  <c r="F53" i="7"/>
  <c r="L280" i="7"/>
  <c r="E42" i="8"/>
  <c r="J261" i="7"/>
  <c r="E4" i="8"/>
  <c r="L16" i="7"/>
  <c r="J268" i="7" l="1"/>
  <c r="L268" i="7" s="1"/>
  <c r="H15" i="8"/>
  <c r="H69" i="8"/>
  <c r="E234" i="7"/>
  <c r="E235" i="7"/>
  <c r="H70" i="8"/>
  <c r="H4" i="8"/>
  <c r="K229" i="7"/>
  <c r="F229" i="7"/>
  <c r="K187" i="7"/>
  <c r="F187" i="7"/>
  <c r="E46" i="8"/>
  <c r="L303" i="7"/>
  <c r="F328" i="7"/>
  <c r="K328" i="7"/>
  <c r="F225" i="7"/>
  <c r="L224" i="7"/>
  <c r="E30" i="8"/>
  <c r="H30" i="8" s="1"/>
  <c r="L193" i="7"/>
  <c r="F335" i="7"/>
  <c r="L333" i="7"/>
  <c r="J324" i="7"/>
  <c r="L324" i="7" s="1"/>
  <c r="K324" i="7"/>
  <c r="J323" i="7"/>
  <c r="K323" i="7"/>
  <c r="F149" i="7"/>
  <c r="L139" i="7"/>
  <c r="E22" i="8"/>
  <c r="L53" i="7"/>
  <c r="E11" i="8"/>
  <c r="E26" i="7"/>
  <c r="H42" i="8"/>
  <c r="G39" i="8"/>
  <c r="L261" i="7"/>
  <c r="G40" i="8" l="1"/>
  <c r="F235" i="7"/>
  <c r="L235" i="7" s="1"/>
  <c r="K235" i="7"/>
  <c r="F234" i="7"/>
  <c r="K234" i="7"/>
  <c r="H11" i="8"/>
  <c r="L187" i="7"/>
  <c r="F188" i="7"/>
  <c r="H22" i="8"/>
  <c r="L229" i="7"/>
  <c r="F231" i="7"/>
  <c r="L328" i="7"/>
  <c r="F330" i="7"/>
  <c r="E66" i="7"/>
  <c r="H46" i="8"/>
  <c r="E33" i="8"/>
  <c r="H33" i="8" s="1"/>
  <c r="L225" i="7"/>
  <c r="E52" i="8"/>
  <c r="L335" i="7"/>
  <c r="J325" i="7"/>
  <c r="L323" i="7"/>
  <c r="K26" i="7"/>
  <c r="F26" i="7"/>
  <c r="H40" i="8"/>
  <c r="I21" i="7"/>
  <c r="H39" i="8"/>
  <c r="I20" i="7"/>
  <c r="F237" i="7" l="1"/>
  <c r="L234" i="7"/>
  <c r="L188" i="7"/>
  <c r="E29" i="8"/>
  <c r="H29" i="8" s="1"/>
  <c r="L330" i="7"/>
  <c r="E51" i="8"/>
  <c r="E34" i="8"/>
  <c r="H34" i="8" s="1"/>
  <c r="L231" i="7"/>
  <c r="F66" i="7"/>
  <c r="K66" i="7"/>
  <c r="E151" i="7"/>
  <c r="H52" i="8"/>
  <c r="G50" i="8"/>
  <c r="L325" i="7"/>
  <c r="L26" i="7"/>
  <c r="F27" i="7"/>
  <c r="J21" i="7"/>
  <c r="L21" i="7" s="1"/>
  <c r="K21" i="7"/>
  <c r="K20" i="7"/>
  <c r="J20" i="7"/>
  <c r="L20" i="7" s="1"/>
  <c r="I22" i="7" s="1"/>
  <c r="E35" i="8" l="1"/>
  <c r="H35" i="8" s="1"/>
  <c r="L237" i="7"/>
  <c r="F68" i="7"/>
  <c r="L66" i="7"/>
  <c r="E150" i="7"/>
  <c r="H51" i="8"/>
  <c r="F151" i="7"/>
  <c r="L151" i="7" s="1"/>
  <c r="K151" i="7"/>
  <c r="I149" i="7"/>
  <c r="H50" i="8"/>
  <c r="L27" i="7"/>
  <c r="E6" i="8"/>
  <c r="J22" i="7"/>
  <c r="K22" i="7"/>
  <c r="H6" i="8" l="1"/>
  <c r="F150" i="7"/>
  <c r="K150" i="7"/>
  <c r="E14" i="8"/>
  <c r="L68" i="7"/>
  <c r="J149" i="7"/>
  <c r="K149" i="7"/>
  <c r="J23" i="7"/>
  <c r="L22" i="7"/>
  <c r="H14" i="8" l="1"/>
  <c r="L150" i="7"/>
  <c r="F152" i="7"/>
  <c r="E24" i="8" s="1"/>
  <c r="J152" i="7"/>
  <c r="L149" i="7"/>
  <c r="G5" i="8"/>
  <c r="L23" i="7"/>
  <c r="H5" i="8" l="1"/>
  <c r="G24" i="8"/>
  <c r="L152" i="7"/>
  <c r="H24" i="8" l="1"/>
</calcChain>
</file>

<file path=xl/sharedStrings.xml><?xml version="1.0" encoding="utf-8"?>
<sst xmlns="http://schemas.openxmlformats.org/spreadsheetml/2006/main" count="7810" uniqueCount="1358">
  <si>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</si>
  <si>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</si>
  <si>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</si>
  <si>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</si>
  <si>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</si>
  <si>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</si>
  <si>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</si>
  <si>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</si>
  <si>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</si>
  <si>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</si>
  <si>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</si>
  <si>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</si>
  <si>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</si>
  <si>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</si>
  <si>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</si>
  <si>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</si>
  <si>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</si>
  <si>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</si>
  <si>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</si>
  <si>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</si>
  <si>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</si>
  <si>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</si>
  <si>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</si>
  <si>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</si>
  <si>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</si>
  <si>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</si>
  <si>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</si>
  <si>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</si>
  <si>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</si>
  <si>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</si>
  <si>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</si>
  <si>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</si>
  <si>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</si>
  <si>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</si>
  <si>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</si>
  <si>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</si>
  <si>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</si>
  <si>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</si>
  <si>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</si>
  <si>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</si>
  <si>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</si>
  <si>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</si>
  <si>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</si>
  <si>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</si>
  <si>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</si>
  <si>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</si>
  <si>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</si>
  <si>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010101  가  설  공  사</t>
  </si>
  <si>
    <t>010101</t>
  </si>
  <si>
    <t>시스템비계(발판2열) 10m 이하</t>
  </si>
  <si>
    <t>3개월</t>
  </si>
  <si>
    <t>M2</t>
  </si>
  <si>
    <t>호표 1</t>
  </si>
  <si>
    <t>51BC22435806E86F4450A3E8A0B49D</t>
  </si>
  <si>
    <t>T</t>
  </si>
  <si>
    <t>F</t>
  </si>
  <si>
    <t>01010151BC22435806E86F4450A3E8A0B49D</t>
  </si>
  <si>
    <t>콘테이너형 가설사무소 설치 및 해체</t>
  </si>
  <si>
    <t>3.0*6.0*2.6m, 3개월</t>
  </si>
  <si>
    <t>개소</t>
  </si>
  <si>
    <t>호표 2</t>
  </si>
  <si>
    <t>51BC2243690669E4B4042AFB666E38</t>
  </si>
  <si>
    <t>건축물보양</t>
  </si>
  <si>
    <t>PE필름,0.1mm</t>
  </si>
  <si>
    <t>호표 3</t>
  </si>
  <si>
    <t>51BC224300069390842CF685D649FB</t>
  </si>
  <si>
    <t>바닥보양재</t>
  </si>
  <si>
    <t>하드롱지</t>
  </si>
  <si>
    <t>호표 4</t>
  </si>
  <si>
    <t>51BC224300069390842BD1A861091E</t>
  </si>
  <si>
    <t>건축물 현장정리</t>
  </si>
  <si>
    <t>호표 5</t>
  </si>
  <si>
    <t>51BC22430006AC6244B48E16308478</t>
  </si>
  <si>
    <t>01010151BC22430006AC6244B48E16308478</t>
  </si>
  <si>
    <t>[ 합           계 ]</t>
  </si>
  <si>
    <t>TOTAL</t>
  </si>
  <si>
    <t>010102  토 및 지정공사</t>
  </si>
  <si>
    <t>010102</t>
  </si>
  <si>
    <t>굴삭기(타이어)</t>
  </si>
  <si>
    <t>0.6㎥</t>
  </si>
  <si>
    <t>HR</t>
  </si>
  <si>
    <t>호표 6</t>
  </si>
  <si>
    <t>56A882F32D06A4EDD49E25D9A9D641FA588E2176</t>
  </si>
  <si>
    <t>01010256A882F32D06A4EDD49E25D9A9D641FA588E2176</t>
  </si>
  <si>
    <t>인력터파기</t>
  </si>
  <si>
    <t>보통토사, 0~1m</t>
  </si>
  <si>
    <t>M3</t>
  </si>
  <si>
    <t>호표 7</t>
  </si>
  <si>
    <t>519F22837906BE5BA4A2AB9F9FEC99</t>
  </si>
  <si>
    <t>010102519F22837906BE5BA4A2AB9F9FEC99</t>
  </si>
  <si>
    <t>되메우고 다지기</t>
  </si>
  <si>
    <t>토사, 다짐두께 15cm</t>
  </si>
  <si>
    <t>호표 8</t>
  </si>
  <si>
    <t>51BC125393063EFE64BF7E0F70ABF2</t>
  </si>
  <si>
    <t>01010251BC125393063EFE64BF7E0F70ABF2</t>
  </si>
  <si>
    <t>현장내 잔토처리</t>
  </si>
  <si>
    <t>소운반. 깔고 고르기</t>
  </si>
  <si>
    <t>호표 9</t>
  </si>
  <si>
    <t>51BC125393063EFE143C5DD3E3595A</t>
  </si>
  <si>
    <t>01010251BC125393063EFE143C5DD3E3595A</t>
  </si>
  <si>
    <t>010103  철근콘크리트공사</t>
  </si>
  <si>
    <t>010103</t>
  </si>
  <si>
    <t>기둥밑무수축고름모르타르</t>
  </si>
  <si>
    <t>무수축그라우트</t>
  </si>
  <si>
    <t>호표 10</t>
  </si>
  <si>
    <t>51BC62D3A206DBFCE439F60D0EDCBC</t>
  </si>
  <si>
    <t>01010351BC62D3A206DBFCE439F60D0EDCBC</t>
  </si>
  <si>
    <t>유로폼 설치 및 해체</t>
  </si>
  <si>
    <t>간단, 수직고 7m까지</t>
  </si>
  <si>
    <t>호표 11</t>
  </si>
  <si>
    <t>51BC72C343066C868438252E4D648F</t>
  </si>
  <si>
    <t>01010351BC72C343066C868438252E4D648F</t>
  </si>
  <si>
    <t>010104  내진보강공사</t>
  </si>
  <si>
    <t>010104</t>
  </si>
  <si>
    <t>하이브리드 감쇠장치</t>
  </si>
  <si>
    <t>HM-2015-F8-1</t>
  </si>
  <si>
    <t>EA</t>
  </si>
  <si>
    <t>5006C2C3C90629FA645ADB3CE8E82B68C7BAA5</t>
  </si>
  <si>
    <t>하이브리드 감쇠장치설치</t>
  </si>
  <si>
    <t>HM</t>
  </si>
  <si>
    <t>호표 12</t>
  </si>
  <si>
    <t>51BCD2A3F9064E623464FF0FE94EFE</t>
  </si>
  <si>
    <t>01010451BCD2A3F9064E623464FF0FE94EFE</t>
  </si>
  <si>
    <t>철판보강</t>
  </si>
  <si>
    <t>15T</t>
  </si>
  <si>
    <t>호표 13</t>
  </si>
  <si>
    <t>51BCD2A3F9064E623464FF0FE94FE2</t>
  </si>
  <si>
    <t>01010451BCD2A3F9064E623464FF0FE94FE2</t>
  </si>
  <si>
    <t>콘크리트 보수, 보강</t>
  </si>
  <si>
    <t>표면처리-보수, 그라인딩, 퍼티</t>
  </si>
  <si>
    <t>호표 14</t>
  </si>
  <si>
    <t>51BCD2A3F9064E623464FF0FE066B8</t>
  </si>
  <si>
    <t>01010451BCD2A3F9064E623464FF0FE066B8</t>
  </si>
  <si>
    <t>인발시험</t>
  </si>
  <si>
    <t>케미컬 앵커 인발시험</t>
  </si>
  <si>
    <t>회</t>
  </si>
  <si>
    <t>호표 15</t>
  </si>
  <si>
    <t>51BCD2A3F9064E623464FF0FE94815</t>
  </si>
  <si>
    <t>01010451BCD2A3F9064E623464FF0FE94815</t>
  </si>
  <si>
    <t>크레인(타이어)</t>
  </si>
  <si>
    <t>30ton</t>
  </si>
  <si>
    <t>호표 16</t>
  </si>
  <si>
    <t>56A882F32D06A4C1045384AE71F14CFD1C9EB8E1</t>
  </si>
  <si>
    <t>01010456A882F32D06A4C1045384AE71F14CFD1C9EB8E1</t>
  </si>
  <si>
    <t>자재운반비</t>
  </si>
  <si>
    <t>11.5ton</t>
  </si>
  <si>
    <t>5006C2C3C90629FA645ADB3CE8E82B69290A7C</t>
  </si>
  <si>
    <t>0101045006C2C3C90629FA645ADB3CE8E82B69290A7C</t>
  </si>
  <si>
    <t>지게차</t>
  </si>
  <si>
    <t>5.0ton</t>
  </si>
  <si>
    <t>호표 17</t>
  </si>
  <si>
    <t>56A882F32D06A4C144CEAA5308FCC03CD3F47980</t>
  </si>
  <si>
    <t>01010456A882F32D06A4C144CEAA5308FCC03CD3F47980</t>
  </si>
  <si>
    <t>010105  철  거  공  사</t>
  </si>
  <si>
    <t>010105</t>
  </si>
  <si>
    <t>그라인더 컷팅</t>
  </si>
  <si>
    <t>M</t>
  </si>
  <si>
    <t>호표 18</t>
  </si>
  <si>
    <t>51BD22331E0662A9F4219722D902C5</t>
  </si>
  <si>
    <t>01010551BD22331E0662A9F4219722D902C5</t>
  </si>
  <si>
    <t>벽돌벽 철거</t>
  </si>
  <si>
    <t>소형브레이커</t>
  </si>
  <si>
    <t>호표 19</t>
  </si>
  <si>
    <t>51BD22331E06CB1DC485CDDA90F6D5</t>
  </si>
  <si>
    <t>외단열마감 철거</t>
  </si>
  <si>
    <t>100T</t>
  </si>
  <si>
    <t>호표 20</t>
  </si>
  <si>
    <t>51BD22331E06F051E4E2D208D275F3</t>
  </si>
  <si>
    <t>치장벽돌 보강철물설치</t>
  </si>
  <si>
    <t>철거공사와 병행, L-120*120*8T</t>
  </si>
  <si>
    <t>호표 21</t>
  </si>
  <si>
    <t>51BD22331E0662A9F4219722D9032A</t>
  </si>
  <si>
    <t>텍스, 합판 철거(천장)</t>
  </si>
  <si>
    <t>해체재 일부 재사용</t>
  </si>
  <si>
    <t>호표 22</t>
  </si>
  <si>
    <t>51BD22331E06F051F48B7459FC39E8</t>
  </si>
  <si>
    <t>경량철골천정틀 철거</t>
  </si>
  <si>
    <t>호표 23</t>
  </si>
  <si>
    <t>51BD22331E0662A9F420F99535AA89</t>
  </si>
  <si>
    <t>에어컨실외기 철거</t>
  </si>
  <si>
    <t>대</t>
  </si>
  <si>
    <t>호표 24</t>
  </si>
  <si>
    <t>51BD22331E0662A9F4219722D900F6</t>
  </si>
  <si>
    <t>정화조 통기배관 이설</t>
  </si>
  <si>
    <t>재설치</t>
  </si>
  <si>
    <t>호표 25</t>
  </si>
  <si>
    <t>51BD22331E0662A9F4219722D901DC</t>
  </si>
  <si>
    <t>01010551BD22331E0662A9F4219722D901DC</t>
  </si>
  <si>
    <t>010106  마  감  공  사</t>
  </si>
  <si>
    <t>010106</t>
  </si>
  <si>
    <t>경량천장철골틀 설치</t>
  </si>
  <si>
    <t>M-BAR</t>
  </si>
  <si>
    <t>호표 26</t>
  </si>
  <si>
    <t>51BC9213A706CDFCC4F07F134393E7</t>
  </si>
  <si>
    <t>01010651BC9213A706CDFCC4F07F134393E7</t>
  </si>
  <si>
    <t>텍스붙임</t>
  </si>
  <si>
    <t>M-Bar,마이톤,15T*300*600</t>
  </si>
  <si>
    <t>호표 27</t>
  </si>
  <si>
    <t>51BCC2434506DC6D640895324EE7A2</t>
  </si>
  <si>
    <t>01010651BCC2434506DC6D640895324EE7A2</t>
  </si>
  <si>
    <t>AL몰딩 설치</t>
  </si>
  <si>
    <t>W형, 15*15*15*15*1.0mm</t>
  </si>
  <si>
    <t>호표 28</t>
  </si>
  <si>
    <t>51BCC243E406160EB4D43E3B71F48B</t>
  </si>
  <si>
    <t>01010651BCC243E406160EB4D43E3B71F48B</t>
  </si>
  <si>
    <t>한면드라이월</t>
  </si>
  <si>
    <t>STUD+합판12T+GB9.5T</t>
  </si>
  <si>
    <t>호표 29</t>
  </si>
  <si>
    <t>51BCA2738F06BE8DB45FFFF2F354F1</t>
  </si>
  <si>
    <t>01010651BCA2738F06BE8DB45FFFF2F354F1</t>
  </si>
  <si>
    <t>코너비드 설치</t>
  </si>
  <si>
    <t>스테인리스.1.2T</t>
  </si>
  <si>
    <t>호표 30</t>
  </si>
  <si>
    <t>51BC4293BF066E44B41BD2821A8D78</t>
  </si>
  <si>
    <t>01010651BC4293BF066E44B41BD2821A8D78</t>
  </si>
  <si>
    <t>바탕만들기+수성페인트 롤러칠</t>
  </si>
  <si>
    <t>내부, 3회, G.B.면 올퍼티, 친환경(진품)</t>
  </si>
  <si>
    <t>호표 31</t>
  </si>
  <si>
    <t>51BCD2A3DE067112D46ECC74A38A62</t>
  </si>
  <si>
    <t>바탕만들기+걸레받이용 페인트칠</t>
  </si>
  <si>
    <t>붓칠, 2회, 석고보드면(올퍼티)</t>
  </si>
  <si>
    <t>호표 32</t>
  </si>
  <si>
    <t>51BCD2A3CC063DC8F4BD413DA36F76</t>
  </si>
  <si>
    <t>스테인리스점검구</t>
  </si>
  <si>
    <t>벽, T=1.5, 600*600</t>
  </si>
  <si>
    <t>개</t>
  </si>
  <si>
    <t>호표 33</t>
  </si>
  <si>
    <t>51BC92134D06755924B1D6A9229020</t>
  </si>
  <si>
    <t>01010651BC92134D06755924B1D6A9229020</t>
  </si>
  <si>
    <t>인테리어필름 설치</t>
  </si>
  <si>
    <t>호표 34</t>
  </si>
  <si>
    <t>51BCC243560678B6544AD0D7C3BE89</t>
  </si>
  <si>
    <t>알루미늄 시트패널</t>
  </si>
  <si>
    <t>평판 t=3 불소수지</t>
  </si>
  <si>
    <t>시공도</t>
  </si>
  <si>
    <t>569E12039B064DAC64E713EFD6F64885588639</t>
  </si>
  <si>
    <t>010106569E12039B064DAC64E713EFD6F64885588639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</si>
  <si>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</si>
  <si>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</si>
  <si>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</si>
  <si>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</si>
  <si>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</si>
  <si>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</si>
  <si>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</si>
  <si>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</si>
  <si>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</si>
  <si>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</si>
  <si>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</si>
  <si>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</si>
  <si>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</si>
  <si>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</si>
  <si>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</si>
  <si>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</si>
  <si>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</si>
  <si>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</si>
  <si>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</si>
  <si>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</si>
  <si>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시스템비계(발판2열) 10m 이하  3개월  M2     ( 호표 1 )</t>
  </si>
  <si>
    <t>수직재</t>
  </si>
  <si>
    <t>48.6*3800mm</t>
  </si>
  <si>
    <t>본</t>
  </si>
  <si>
    <t>5006C2C3C90629FA645ADB3CE8E82B68C7B18A</t>
  </si>
  <si>
    <t>51BC22435806E86F4450A3E8A0B49D5006C2C3C90629FA645ADB3CE8E82B68C7B18A</t>
  </si>
  <si>
    <t>48.6*950mm</t>
  </si>
  <si>
    <t>5006C2C3C90629FA645ADB3CE8E82B68C7B2F0</t>
  </si>
  <si>
    <t>51BC22435806E86F4450A3E8A0B49D5006C2C3C90629FA645ADB3CE8E82B68C7B2F0</t>
  </si>
  <si>
    <t>수평재</t>
  </si>
  <si>
    <t>42.7*1829mm</t>
  </si>
  <si>
    <t>5006C2C3C90629FA645ADB3CE8E82B68C7B3D9</t>
  </si>
  <si>
    <t>51BC22435806E86F4450A3E8A0B49D5006C2C3C90629FA645ADB3CE8E82B68C7B3D9</t>
  </si>
  <si>
    <t>42.7*914mm</t>
  </si>
  <si>
    <t>5006C2C3C90629FA645ADB3CE8E82B68C7B772</t>
  </si>
  <si>
    <t>51BC22435806E86F4450A3E8A0B49D5006C2C3C90629FA645ADB3CE8E82B68C7B772</t>
  </si>
  <si>
    <t>난간대</t>
  </si>
  <si>
    <t>5006C2C3C90629FA645ADB3CE8E82B68C7B43E</t>
  </si>
  <si>
    <t>51BC22435806E86F4450A3E8A0B49D5006C2C3C90629FA645ADB3CE8E82B68C7B43E</t>
  </si>
  <si>
    <t>5006C2C3C90629FA645ADB3CE8E82B68C7B85B</t>
  </si>
  <si>
    <t>51BC22435806E86F4450A3E8A0B49D5006C2C3C90629FA645ADB3CE8E82B68C7B85B</t>
  </si>
  <si>
    <t>안전발판</t>
  </si>
  <si>
    <t>400mm*1829mm</t>
  </si>
  <si>
    <t>5006C2C3C90629FA645ADB3CE8E82B68C7B940</t>
  </si>
  <si>
    <t>51BC22435806E86F4450A3E8A0B49D5006C2C3C90629FA645ADB3CE8E82B68C7B940</t>
  </si>
  <si>
    <t>받침철물</t>
  </si>
  <si>
    <t>Ø34*600mm</t>
  </si>
  <si>
    <t>5006C2C3C90629FA645ADB3CE8E82B68C7B527</t>
  </si>
  <si>
    <t>51BC22435806E86F4450A3E8A0B49D5006C2C3C90629FA645ADB3CE8E82B68C7B527</t>
  </si>
  <si>
    <t>비계버팀대</t>
  </si>
  <si>
    <t>소(330mm*400mm)</t>
  </si>
  <si>
    <t>5006C2C3C90629FA645ADB3CE8E82B68C7B60D</t>
  </si>
  <si>
    <t>51BC22435806E86F4450A3E8A0B49D5006C2C3C90629FA645ADB3CE8E82B68C7B60D</t>
  </si>
  <si>
    <t>내부계단</t>
  </si>
  <si>
    <t>400mm*2638mm</t>
  </si>
  <si>
    <t>5006C2C3C90629FA645ADB3CE8E82B68C7BAA6</t>
  </si>
  <si>
    <t>51BC22435806E86F4450A3E8A0B49D5006C2C3C90629FA645ADB3CE8E82B68C7BAA6</t>
  </si>
  <si>
    <t>시스템비계 설치 및 해체</t>
  </si>
  <si>
    <t>10m 이하</t>
  </si>
  <si>
    <t>호표 35</t>
  </si>
  <si>
    <t>51BC22435806E86F4450A3E8A0B4EC</t>
  </si>
  <si>
    <t>51BC22435806E86F4450A3E8A0B49D51BC22435806E86F4450A3E8A0B4EC</t>
  </si>
  <si>
    <t xml:space="preserve"> [ 합          계 ]</t>
  </si>
  <si>
    <t>콘테이너형 가설사무소 설치 및 해체  3.0*6.0*2.6m, 3개월  개소     ( 호표 2 )</t>
  </si>
  <si>
    <t>컨테이너하우스</t>
  </si>
  <si>
    <t>컨테이너하우스, 사무실용, 3.0*6.0*2.6m</t>
  </si>
  <si>
    <t>금액제외</t>
  </si>
  <si>
    <t>569E1203A506B4406422AEE6176ED4A6B71B2A</t>
  </si>
  <si>
    <t>51BC2243690669E4B4042AFB666E38569E1203A506B4406422AEE6176ED4A6B71B2A</t>
  </si>
  <si>
    <t>-</t>
  </si>
  <si>
    <t>콘테이너형 가설건축물 설치</t>
  </si>
  <si>
    <t>3.0*6.0*2.6m</t>
  </si>
  <si>
    <t>51BC2243690669E4B40C60BAD8F947</t>
  </si>
  <si>
    <t>51BC2243690669E4B4042AFB666E3851BC2243690669E4B40C60BAD8F947</t>
  </si>
  <si>
    <t>콘테이너형 가설건축물 해체</t>
  </si>
  <si>
    <t>51BC2243690669E4B40C60BAD8F942</t>
  </si>
  <si>
    <t>51BC2243690669E4B4042AFB666E3851BC2243690669E4B40C60BAD8F942</t>
  </si>
  <si>
    <t>경비로 적용</t>
  </si>
  <si>
    <t>합계의 100%</t>
  </si>
  <si>
    <t>식</t>
  </si>
  <si>
    <t>50A602937D069D9B4404B5FD6154001</t>
  </si>
  <si>
    <t>51BC2243690669E4B4042AFB666E3850A602937D069D9B4404B5FD6154001</t>
  </si>
  <si>
    <t>건축물보양  PE필름,0.1mm  M2     ( 호표 3 )</t>
  </si>
  <si>
    <t>방습필름 설치 - 벽</t>
  </si>
  <si>
    <t>폴리에틸렌필름, 두께, 0.1mm, 1겹</t>
  </si>
  <si>
    <t>호표 39</t>
  </si>
  <si>
    <t>51BCC2433B06A37964981059ECBCF5</t>
  </si>
  <si>
    <t>51BC224300069390842CF685D649FB51BCC2433B06A37964981059ECBCF5</t>
  </si>
  <si>
    <t>바닥보양재  하드롱지  M2     ( 호표 4 )</t>
  </si>
  <si>
    <t>공통자재</t>
  </si>
  <si>
    <t>568DF2939F06259FE4638BF3794109520E3D8D</t>
  </si>
  <si>
    <t>51BC224300069390842BD1A861091E568DF2939F06259FE4638BF3794109520E3D8D</t>
  </si>
  <si>
    <t>합성풀</t>
  </si>
  <si>
    <t>합성풀, 건설용</t>
  </si>
  <si>
    <t>kg</t>
  </si>
  <si>
    <t>569E02633E06EBEBA426BFFFF72C0BCDA83673</t>
  </si>
  <si>
    <t>51BC224300069390842BD1A861091E569E02633E06EBEBA426BFFFF72C0BCDA83673</t>
  </si>
  <si>
    <t>보통인부</t>
  </si>
  <si>
    <t>일반공사 직종</t>
  </si>
  <si>
    <t>인</t>
  </si>
  <si>
    <t>516312B354061172545239A55CD3E3595AA92C</t>
  </si>
  <si>
    <t>51BC224300069390842BD1A861091E516312B354061172545239A55CD3E3595AA92C</t>
  </si>
  <si>
    <t>건축물 현장정리    M2     ( 호표 5 )</t>
  </si>
  <si>
    <t>51BC22430006AC6244B48E16308478516312B354061172545239A55CD3E3595AA92C</t>
  </si>
  <si>
    <t>굴삭기(타이어)  0.6㎥  HR     ( 호표 6 )</t>
  </si>
  <si>
    <t>A</t>
  </si>
  <si>
    <t>천원</t>
  </si>
  <si>
    <t>56A882F32D06A4EDD49E25D9A9D641FA588E21</t>
  </si>
  <si>
    <t>56A882F32D06A4EDD49E25D9A9D641FA588E217656A882F32D06A4EDD49E25D9A9D641FA588E21</t>
  </si>
  <si>
    <t>경유</t>
  </si>
  <si>
    <t>경유, 저유황</t>
  </si>
  <si>
    <t>L</t>
  </si>
  <si>
    <t>56BAA213BC06917D94A19203E2D5CBD08B4CC9</t>
  </si>
  <si>
    <t>56A882F32D06A4EDD49E25D9A9D641FA588E217656BAA213BC06917D94A19203E2D5CBD08B4CC9</t>
  </si>
  <si>
    <t>잡재료</t>
  </si>
  <si>
    <t>주연료비의 24%</t>
  </si>
  <si>
    <t>56A882F32D06A4EDD49E25D9A9D641FA588E217650A602937D069D9B4404B5FD6154001</t>
  </si>
  <si>
    <t>건설기계운전사</t>
  </si>
  <si>
    <t>516312B354061172545239A55CD3E3595AAD81</t>
  </si>
  <si>
    <t>56A882F32D06A4EDD49E25D9A9D641FA588E2176516312B354061172545239A55CD3E3595AAD81</t>
  </si>
  <si>
    <t>인력터파기  보통토사, 0~1m  M3     ( 호표 7 )</t>
  </si>
  <si>
    <t>519F22837906BE5BA4A2AB9F9FEC99516312B354061172545239A55CD3E3595AA92C</t>
  </si>
  <si>
    <t>되메우고 다지기  토사, 다짐두께 15cm  M3     ( 호표 8 )</t>
  </si>
  <si>
    <t>되메우기</t>
  </si>
  <si>
    <t>토사, 인력</t>
  </si>
  <si>
    <t>호표 41</t>
  </si>
  <si>
    <t>51BC125393063EFE5498548E551BE1</t>
  </si>
  <si>
    <t>51BC125393063EFE64BF7E0F70ABF251BC125393063EFE5498548E551BE1</t>
  </si>
  <si>
    <t>인력 흙 다지기</t>
  </si>
  <si>
    <t>토사, 성토두께 15cm</t>
  </si>
  <si>
    <t>호표 42</t>
  </si>
  <si>
    <t>51BC125393063EFE0417616DBBA2BD</t>
  </si>
  <si>
    <t>51BC125393063EFE64BF7E0F70ABF251BC125393063EFE0417616DBBA2BD</t>
  </si>
  <si>
    <t>현장내 잔토처리  소운반. 깔고 고르기  M3     ( 호표 9 )</t>
  </si>
  <si>
    <t>51BC125393063EFE143C5DD3E3595A516312B354061172545239A55CD3E3595AA92C</t>
  </si>
  <si>
    <t>기둥밑무수축고름모르타르  무수축그라우트  M3     ( 호표 10 )</t>
  </si>
  <si>
    <t>무수축모르타르</t>
  </si>
  <si>
    <t>GP600</t>
  </si>
  <si>
    <t>569E12039B06061D14F15EA9ABC6C1D8230281</t>
  </si>
  <si>
    <t>51BC62D3A206DBFCE439F60D0EDCBC569E12039B06061D14F15EA9ABC6C1D8230281</t>
  </si>
  <si>
    <t>미장공</t>
  </si>
  <si>
    <t>516312B354061172545239A55CD3E3595AABDB</t>
  </si>
  <si>
    <t>51BC62D3A206DBFCE439F60D0EDCBC516312B354061172545239A55CD3E3595AABDB</t>
  </si>
  <si>
    <t>51BC62D3A206DBFCE439F60D0EDCBC516312B354061172545239A55CD3E3595AA92C</t>
  </si>
  <si>
    <t>유로폼 설치 및 해체  간단, 수직고 7m까지  M2     ( 호표 11 )</t>
  </si>
  <si>
    <t>유로폼 - 자재비</t>
  </si>
  <si>
    <t>호표 43</t>
  </si>
  <si>
    <t>51BC72C343066C868439CAAA9316BA</t>
  </si>
  <si>
    <t>51BC72C343066C868438252E4D648F51BC72C343066C868439CAAA9316BA</t>
  </si>
  <si>
    <t>유로폼 - 인력투입</t>
  </si>
  <si>
    <t>호표 44</t>
  </si>
  <si>
    <t>51BC72C343066C868439C983894D29</t>
  </si>
  <si>
    <t>51BC72C343066C868438252E4D648F51BC72C343066C868439C983894D29</t>
  </si>
  <si>
    <t>하이브리드 감쇠장치설치  HM  EA     ( 호표 12 )</t>
  </si>
  <si>
    <t>앙카볼트설치</t>
  </si>
  <si>
    <t>HIT-C M16, 8.8</t>
  </si>
  <si>
    <t>5006C2C3C90629FA645ADB3CE8E82B68C7BDDD</t>
  </si>
  <si>
    <t>51BCD2A3F9064E623464FF0FE94EFE5006C2C3C90629FA645ADB3CE8E82B68C7BDDD</t>
  </si>
  <si>
    <t>에폭시씰링제</t>
  </si>
  <si>
    <t>건식</t>
  </si>
  <si>
    <t>KG</t>
  </si>
  <si>
    <t>5006C2C3C90629FA645ADB3CE8E82B68C7BEC3</t>
  </si>
  <si>
    <t>51BCD2A3F9064E623464FF0FE94EFE5006C2C3C90629FA645ADB3CE8E82B68C7BEC3</t>
  </si>
  <si>
    <t>에폭시주입제</t>
  </si>
  <si>
    <t>중점도</t>
  </si>
  <si>
    <t>5006C2C3C90629FA645ADB3CE8E82B68C7BF28</t>
  </si>
  <si>
    <t>51BCD2A3F9064E623464FF0FE94EFE5006C2C3C90629FA645ADB3CE8E82B68C7BF28</t>
  </si>
  <si>
    <t>고장력볼트</t>
  </si>
  <si>
    <t>M20</t>
  </si>
  <si>
    <t>5006C2C3C90629FA645ADB3CE8E82B68C7BF2B</t>
  </si>
  <si>
    <t>51BCD2A3F9064E623464FF0FE94EFE5006C2C3C90629FA645ADB3CE8E82B68C7BF2B</t>
  </si>
  <si>
    <t>볼트캡</t>
  </si>
  <si>
    <t>5006C2C3C90629FA645ADB3CE8E82B68C7A039</t>
  </si>
  <si>
    <t>51BCD2A3F9064E623464FF0FE94EFE5006C2C3C90629FA645ADB3CE8E82B68C7A039</t>
  </si>
  <si>
    <t>연마공</t>
  </si>
  <si>
    <t>516312B354061172545239A55CD3E3595AAA37</t>
  </si>
  <si>
    <t>51BCD2A3F9064E623464FF0FE94EFE516312B354061172545239A55CD3E3595AAA37</t>
  </si>
  <si>
    <t>철공</t>
  </si>
  <si>
    <t>516312B354061172545239A55CD3E3595AA927</t>
  </si>
  <si>
    <t>51BCD2A3F9064E623464FF0FE94EFE516312B354061172545239A55CD3E3595AA927</t>
  </si>
  <si>
    <t>특별인부</t>
  </si>
  <si>
    <t>516312B354061172545239A55CD3E3595AA92D</t>
  </si>
  <si>
    <t>51BCD2A3F9064E623464FF0FE94EFE516312B354061172545239A55CD3E3595AA92D</t>
  </si>
  <si>
    <t>51BCD2A3F9064E623464FF0FE94EFE516312B354061172545239A55CD3E3595AA92C</t>
  </si>
  <si>
    <t>철판보강  15T  M2     ( 호표 13 )</t>
  </si>
  <si>
    <t>철판</t>
  </si>
  <si>
    <t>SS275</t>
  </si>
  <si>
    <t>5006C2C3C90629FA645ADB3CE8E82B68C64825</t>
  </si>
  <si>
    <t>51BCD2A3F9064E623464FF0FE94FE25006C2C3C90629FA645ADB3CE8E82B68C64825</t>
  </si>
  <si>
    <t>케미컬앵커</t>
  </si>
  <si>
    <t>HIT-C M16</t>
  </si>
  <si>
    <t>5006C2C3C90629FA645ADB3CE8E82B68C64B59</t>
  </si>
  <si>
    <t>51BCD2A3F9064E623464FF0FE94FE25006C2C3C90629FA645ADB3CE8E82B68C64B59</t>
  </si>
  <si>
    <t>케미컬주입재</t>
  </si>
  <si>
    <t>HY-200</t>
  </si>
  <si>
    <t>5006C2C3C90629FA645ADB3CE8E82B68C64A75</t>
  </si>
  <si>
    <t>51BCD2A3F9064E623464FF0FE94FE25006C2C3C90629FA645ADB3CE8E82B68C64A75</t>
  </si>
  <si>
    <t>주입구</t>
  </si>
  <si>
    <t>5006C2C3C90629FA645ADB3CE8E82B68C64DA4</t>
  </si>
  <si>
    <t>51BCD2A3F9064E623464FF0FE94FE25006C2C3C90629FA645ADB3CE8E82B68C64DA4</t>
  </si>
  <si>
    <t>공기배출구</t>
  </si>
  <si>
    <t>5006C2C3C90629FA645ADB3CE8E82B68C64CBE</t>
  </si>
  <si>
    <t>51BCD2A3F9064E623464FF0FE94FE25006C2C3C90629FA645ADB3CE8E82B68C64CBE</t>
  </si>
  <si>
    <t>51BCD2A3F9064E623464FF0FE94FE25006C2C3C90629FA645ADB3CE8E82B68C7A039</t>
  </si>
  <si>
    <t>주입재</t>
  </si>
  <si>
    <t>5006C2C3C90629FA645ADB3CE8E82B68C64FF2</t>
  </si>
  <si>
    <t>51BCD2A3F9064E623464FF0FE94FE25006C2C3C90629FA645ADB3CE8E82B68C64FF2</t>
  </si>
  <si>
    <t>실링재</t>
  </si>
  <si>
    <t>5006C2C3C90629FA645ADB3CE8E82B68C64E8D</t>
  </si>
  <si>
    <t>51BCD2A3F9064E623464FF0FE94FE25006C2C3C90629FA645ADB3CE8E82B68C64E8D</t>
  </si>
  <si>
    <t>방청페인트</t>
  </si>
  <si>
    <t>5006C2C3C90629FA645ADB3CE8E82B68C64154</t>
  </si>
  <si>
    <t>51BCD2A3F9064E623464FF0FE94FE25006C2C3C90629FA645ADB3CE8E82B68C64154</t>
  </si>
  <si>
    <t>주재료비의 3%</t>
  </si>
  <si>
    <t>51BCD2A3F9064E623464FF0FE94FE250A602937D069D9B4404B5FD6157002</t>
  </si>
  <si>
    <t>철판공</t>
  </si>
  <si>
    <t>516312B354061172545239A55CD3E3595AA808</t>
  </si>
  <si>
    <t>51BCD2A3F9064E623464FF0FE94FE2516312B354061172545239A55CD3E3595AA808</t>
  </si>
  <si>
    <t>용접공</t>
  </si>
  <si>
    <t>516312B354061172545239A55CD3E3595AA80A</t>
  </si>
  <si>
    <t>51BCD2A3F9064E623464FF0FE94FE2516312B354061172545239A55CD3E3595AA80A</t>
  </si>
  <si>
    <t>방수공</t>
  </si>
  <si>
    <t>516312B354061172545239A55CD3E3595AABDA</t>
  </si>
  <si>
    <t>51BCD2A3F9064E623464FF0FE94FE2516312B354061172545239A55CD3E3595AABDA</t>
  </si>
  <si>
    <t>도장공</t>
  </si>
  <si>
    <t>516312B354061172545239A55CD3E3595AABD5</t>
  </si>
  <si>
    <t>51BCD2A3F9064E623464FF0FE94FE2516312B354061172545239A55CD3E3595AABD5</t>
  </si>
  <si>
    <t>51BCD2A3F9064E623464FF0FE94FE2516312B354061172545239A55CD3E3595AA92D</t>
  </si>
  <si>
    <t>공구손료</t>
  </si>
  <si>
    <t>인력품의 2%</t>
  </si>
  <si>
    <t>50A602937D069D9B4404B5FD6157002</t>
  </si>
  <si>
    <t>51BCD2A3F9064E623464FF0FE94FE250A602937D069D9B4404B5FD6154001</t>
  </si>
  <si>
    <t>콘크리트 보수, 보강  표면처리-보수, 그라인딩, 퍼티  M2     ( 호표 14 )</t>
  </si>
  <si>
    <t>퍼티</t>
  </si>
  <si>
    <t>퍼티, #319퍼티, 회색</t>
  </si>
  <si>
    <t>569E02633E06EBEBA426BB00D59B127B8343DA</t>
  </si>
  <si>
    <t>51BCD2A3F9064E623464FF0FE066B8569E02633E06EBEBA426BB00D59B127B8343DA</t>
  </si>
  <si>
    <t>연마지</t>
  </si>
  <si>
    <t>연마지, #120~180, 230*280mm</t>
  </si>
  <si>
    <t>장</t>
  </si>
  <si>
    <t>569E026301063D33D45F13C7CADEA485BA5A09</t>
  </si>
  <si>
    <t>51BCD2A3F9064E623464FF0FE066B8569E026301063D33D45F13C7CADEA485BA5A09</t>
  </si>
  <si>
    <t>51BCD2A3F9064E623464FF0FE066B8516312B354061172545239A55CD3E3595AABD5</t>
  </si>
  <si>
    <t>51BCD2A3F9064E623464FF0FE066B8516312B354061172545239A55CD3E3595AA92D</t>
  </si>
  <si>
    <t>기구손료</t>
  </si>
  <si>
    <t>51BCD2A3F9064E623464FF0FE066B850A602937D069D9B4404B5FD6154001</t>
  </si>
  <si>
    <t>인발시험  케미컬 앵커 인발시험  회     ( 호표 15 )</t>
  </si>
  <si>
    <t>케미컬 앵커 인발시험(총3회)</t>
  </si>
  <si>
    <t>5006C2C3C90629FA645ADB3CE8E82B68C1C99C</t>
  </si>
  <si>
    <t>51BCD2A3F9064E623464FF0FE948155006C2C3C90629FA645ADB3CE8E82B68C1C99C</t>
  </si>
  <si>
    <t>추가인발시험</t>
  </si>
  <si>
    <t>5006C2C3C90629FA645ADB3CE8E82B68C1CA85</t>
  </si>
  <si>
    <t>51BCD2A3F9064E623464FF0FE948155006C2C3C90629FA645ADB3CE8E82B68C1CA85</t>
  </si>
  <si>
    <t>크레인(타이어)  30ton  HR     ( 호표 16 )</t>
  </si>
  <si>
    <t>56A882F32D06A4C1045384AE71F14CFD1C9EB8</t>
  </si>
  <si>
    <t>56A882F32D06A4C1045384AE71F14CFD1C9EB8E156A882F32D06A4C1045384AE71F14CFD1C9EB8</t>
  </si>
  <si>
    <t>56A882F32D06A4C1045384AE71F14CFD1C9EB8E156BAA213BC06917D94A19203E2D5CBD08B4CC9</t>
  </si>
  <si>
    <t>주연료비의 39%</t>
  </si>
  <si>
    <t>56A882F32D06A4C1045384AE71F14CFD1C9EB8E150A602937D069D9B4404B5FD6154001</t>
  </si>
  <si>
    <t>56A882F32D06A4C1045384AE71F14CFD1C9EB8E1516312B354061172545239A55CD3E3595AAD81</t>
  </si>
  <si>
    <t>지게차  5.0ton  HR     ( 호표 17 )</t>
  </si>
  <si>
    <t>56A882F32D06A4C144CEAA5308FCC03CD3F479</t>
  </si>
  <si>
    <t>56A882F32D06A4C144CEAA5308FCC03CD3F4798056A882F32D06A4C144CEAA5308FCC03CD3F479</t>
  </si>
  <si>
    <t>56A882F32D06A4C144CEAA5308FCC03CD3F4798056BAA213BC06917D94A19203E2D5CBD08B4CC9</t>
  </si>
  <si>
    <t>주연료비의 37%</t>
  </si>
  <si>
    <t>56A882F32D06A4C144CEAA5308FCC03CD3F4798050A602937D069D9B4404B5FD6154001</t>
  </si>
  <si>
    <t>56A882F32D06A4C144CEAA5308FCC03CD3F47980516312B354061172545239A55CD3E3595AAD81</t>
  </si>
  <si>
    <t>그라인더 컷팅    M     ( 호표 18 )</t>
  </si>
  <si>
    <t>천연연마재</t>
  </si>
  <si>
    <t>천연연마재, 그라인더날, 180mm</t>
  </si>
  <si>
    <t>568D826387060D2D547C92C3C51ACC3002DB4E</t>
  </si>
  <si>
    <t>51BD22331E0662A9F4219722D902C5568D826387060D2D547C92C3C51ACC3002DB4E</t>
  </si>
  <si>
    <t>51BD22331E0662A9F4219722D902C5516312B354061172545239A55CD3E3595AA92D</t>
  </si>
  <si>
    <t>벽돌벽 철거  소형브레이커  M3     ( 호표 19 )</t>
  </si>
  <si>
    <t>소형브레이커(공압식)</t>
  </si>
  <si>
    <t>1.3㎥/min</t>
  </si>
  <si>
    <t>호표 45</t>
  </si>
  <si>
    <t>56A882F32D06A4B0845BFEF26585685AE7658E73</t>
  </si>
  <si>
    <t>51BD22331E06CB1DC485CDDA90F6D556A882F32D06A4B0845BFEF26585685AE7658E73</t>
  </si>
  <si>
    <t>공기압축기(이동식)</t>
  </si>
  <si>
    <t>3.5㎥/min</t>
  </si>
  <si>
    <t>호표 46</t>
  </si>
  <si>
    <t>56A882F32D06A4B0845AD26682CAB096E81C92E0</t>
  </si>
  <si>
    <t>51BD22331E06CB1DC485CDDA90F6D556A882F32D06A4B0845AD26682CAB096E81C92E0</t>
  </si>
  <si>
    <t>착암공</t>
  </si>
  <si>
    <t>516312B354061172545239A55CD3E3595AA80D</t>
  </si>
  <si>
    <t>51BD22331E06CB1DC485CDDA90F6D5516312B354061172545239A55CD3E3595AA80D</t>
  </si>
  <si>
    <t>51BD22331E06CB1DC485CDDA90F6D5516312B354061172545239A55CD3E3595AA92C</t>
  </si>
  <si>
    <t>인력품의 1%</t>
  </si>
  <si>
    <t>51BD22331E06CB1DC485CDDA90F6D550A602937D069D9B4404B5FD6154001</t>
  </si>
  <si>
    <t>외단열마감 철거  100T  M2     ( 호표 20 )</t>
  </si>
  <si>
    <t>건축목공</t>
  </si>
  <si>
    <t>516312B354061172545239A55CD3E3595AABDF</t>
  </si>
  <si>
    <t>51BD22331E06F051E4E2D208D275F3516312B354061172545239A55CD3E3595AABDF</t>
  </si>
  <si>
    <t>51BD22331E06F051E4E2D208D275F3516312B354061172545239A55CD3E3595AA92C</t>
  </si>
  <si>
    <t>치장벽돌 보강철물설치  철거공사와 병행, L-120*120*8T  M     ( 호표 21 )</t>
  </si>
  <si>
    <t>ㄱ-앵글</t>
  </si>
  <si>
    <t>120*120*8t</t>
  </si>
  <si>
    <t>5006C2C3C90629FA645ADB3CE8E82B68C0E097</t>
  </si>
  <si>
    <t>51BD22331E0662A9F4219722D9032A5006C2C3C90629FA645ADB3CE8E82B68C0E097</t>
  </si>
  <si>
    <t>케미컬 앵커</t>
  </si>
  <si>
    <t>캡술식, M16*L125mm</t>
  </si>
  <si>
    <t>5006C2C3C90629FA645ADB3CE8E82B68C0E3CB</t>
  </si>
  <si>
    <t>51BD22331E0662A9F4219722D9032A5006C2C3C90629FA645ADB3CE8E82B68C0E3CB</t>
  </si>
  <si>
    <t>각종 잡철물 제작 설치</t>
  </si>
  <si>
    <t>철재, 간단</t>
  </si>
  <si>
    <t>호표 47</t>
  </si>
  <si>
    <t>51BC9213ED069FDF04AEF244F55DDA</t>
  </si>
  <si>
    <t>51BD22331E0662A9F4219722D9032A51BC9213ED069FDF04AEF244F55DDA</t>
  </si>
  <si>
    <t>녹막이페인트 붓칠</t>
  </si>
  <si>
    <t>철재면, 2회, 1종</t>
  </si>
  <si>
    <t>호표 48</t>
  </si>
  <si>
    <t>51BCD2A3F9064E7CA4ACAAEF8A6650</t>
  </si>
  <si>
    <t>51BD22331E0662A9F4219722D9032A51BCD2A3F9064E7CA4ACAAEF8A6650</t>
  </si>
  <si>
    <t>유성페인트 붓칠</t>
  </si>
  <si>
    <t>철재면, 2회. 1급</t>
  </si>
  <si>
    <t>호표 49</t>
  </si>
  <si>
    <t>51BCD2A3CC0612E6C4F201515D0B1E</t>
  </si>
  <si>
    <t>51BD22331E0662A9F4219722D9032A51BCD2A3CC0612E6C4F201515D0B1E</t>
  </si>
  <si>
    <t>텍스, 합판 철거(천장)  해체재 일부 재사용  M2     ( 호표 22 )</t>
  </si>
  <si>
    <t>51BD22331E06F051F48B7459FC39E8516312B354061172545239A55CD3E3595AABDF</t>
  </si>
  <si>
    <t>51BD22331E06F051F48B7459FC39E8516312B354061172545239A55CD3E3595AA92C</t>
  </si>
  <si>
    <t>경량철골천정틀 철거  해체재 일부 재사용  M2     ( 호표 23 )</t>
  </si>
  <si>
    <t>반자틀 철거</t>
  </si>
  <si>
    <t>호표 57</t>
  </si>
  <si>
    <t>51BD22331E06F051845AF566641B53</t>
  </si>
  <si>
    <t>51BD22331E0662A9F420F99535AA8951BD22331E06F051845AF566641B53</t>
  </si>
  <si>
    <t>인력품의 5%</t>
  </si>
  <si>
    <t>51BD22331E0662A9F420F99535AA8950A602937D069D9B4404B5FD6154001</t>
  </si>
  <si>
    <t>에어컨실외기 철거    대     ( 호표 24 )</t>
  </si>
  <si>
    <t>51BD22331E0662A9F4219722D900F6516312B354061172545239A55CD3E3595AA92D</t>
  </si>
  <si>
    <t>인력품의 3%</t>
  </si>
  <si>
    <t>51BD22331E0662A9F4219722D900F650A602937D069D9B4404B5FD6154001</t>
  </si>
  <si>
    <t>정화조 통기배관 이설  재설치  개소     ( 호표 25 )</t>
  </si>
  <si>
    <t>51BD22331E0662A9F4219722D901DC516312B354061172545239A55CD3E3595AA92D</t>
  </si>
  <si>
    <t>51BD22331E0662A9F4219722D901DC50A602937D069D9B4404B5FD6154001</t>
  </si>
  <si>
    <t>경량천장철골틀 설치  M-BAR  M2     ( 호표 26 )</t>
  </si>
  <si>
    <t>인서트</t>
  </si>
  <si>
    <t>인서트, 주물, ∮6mm</t>
  </si>
  <si>
    <t>569E02630106CCD4E469D15B0668DA0679D696</t>
  </si>
  <si>
    <t>51BC9213A706CDFCC4F07F134393E7569E02630106CCD4E469D15B0668DA0679D696</t>
  </si>
  <si>
    <t>인서트설치 - 16년 상 개정 삭제</t>
  </si>
  <si>
    <t>거푸집용</t>
  </si>
  <si>
    <t>호표 58</t>
  </si>
  <si>
    <t>51BC9213A706DE63D400085C33ADFA</t>
  </si>
  <si>
    <t>51BC9213A706CDFCC4F07F134393E751BC9213A706DE63D400085C33ADFA</t>
  </si>
  <si>
    <t>경량철골천장틀</t>
  </si>
  <si>
    <t>경량철골천장틀, 달대볼트, 상6*1000mm</t>
  </si>
  <si>
    <t>569E12039B067AEAB42F6CAD4E68733E5A87B2</t>
  </si>
  <si>
    <t>51BC9213A706CDFCC4F07F134393E7569E12039B067AEAB42F6CAD4E68733E5A87B2</t>
  </si>
  <si>
    <t>경량철골천장틀, 캐링찬넬, 38*12*1.2mm</t>
  </si>
  <si>
    <t>569E12039B067AEAB42F6CAD4E68733E5A84E1</t>
  </si>
  <si>
    <t>51BC9213A706CDFCC4F07F134393E7569E12039B067AEAB42F6CAD4E68733E5A84E1</t>
  </si>
  <si>
    <t>경량철골천장틀, 마이너찬넬, 19*10*1.2mm</t>
  </si>
  <si>
    <t>569E12039B067AEAB42F6CAD4E68733E5A84E0</t>
  </si>
  <si>
    <t>51BC9213A706CDFCC4F07F134393E7569E12039B067AEAB42F6CAD4E68733E5A84E0</t>
  </si>
  <si>
    <t>경량철골천장틀, 행가및핀, 110*23*18*2.3mm</t>
  </si>
  <si>
    <t>조</t>
  </si>
  <si>
    <t>569E12039B067AEAB42F6CAD4E68733E5A84E3</t>
  </si>
  <si>
    <t>51BC9213A706CDFCC4F07F134393E7569E12039B067AEAB42F6CAD4E68733E5A84E3</t>
  </si>
  <si>
    <t>경량철골천장틀, 찬넬크립, 37*30*10*1.2mm</t>
  </si>
  <si>
    <t>569E12039B067AEAB42F6CAD4E68733E5A84E2</t>
  </si>
  <si>
    <t>51BC9213A706CDFCC4F07F134393E7569E12039B067AEAB42F6CAD4E68733E5A84E2</t>
  </si>
  <si>
    <t>경량철골천장틀, 캐링조인트, 90*40*13*0.5mm</t>
  </si>
  <si>
    <t>569E12039B067AEAB42F6CAD4E68733E5A84E5</t>
  </si>
  <si>
    <t>51BC9213A706CDFCC4F07F134393E7569E12039B067AEAB42F6CAD4E68733E5A84E5</t>
  </si>
  <si>
    <t>경량철골천장틀, M-BAR더블, 50*19*0.5mm</t>
  </si>
  <si>
    <t>569E12039B067AEAB42F6CAD4E68733E5A8002</t>
  </si>
  <si>
    <t>51BC9213A706CDFCC4F07F134393E7569E12039B067AEAB42F6CAD4E68733E5A8002</t>
  </si>
  <si>
    <t>경량철골천장틀, BAR크립, 더블</t>
  </si>
  <si>
    <t>569E12039B067AEAB42F6CAD4E68733E5A84E4</t>
  </si>
  <si>
    <t>51BC9213A706CDFCC4F07F134393E7569E12039B067AEAB42F6CAD4E68733E5A84E4</t>
  </si>
  <si>
    <t>경량철골천장틀, BAR조인트, 더블</t>
  </si>
  <si>
    <t>569E12039B067AEAB42F6CAD4E68733E5A84E6</t>
  </si>
  <si>
    <t>51BC9213A706CDFCC4F07F134393E7569E12039B067AEAB42F6CAD4E68733E5A84E6</t>
  </si>
  <si>
    <t>경량철골천장틀, 피스, 3*16mm</t>
  </si>
  <si>
    <t>필요시 계상</t>
  </si>
  <si>
    <t>569E12039B067AEAB42F6CAD4E68733E5A858F</t>
  </si>
  <si>
    <t>51BC9213A706CDFCC4F07F134393E7569E12039B067AEAB42F6CAD4E68733E5A858F</t>
  </si>
  <si>
    <t>호표 59</t>
  </si>
  <si>
    <t>51BC9213A706CDFCC4F07F134392F9</t>
  </si>
  <si>
    <t>51BC9213A706CDFCC4F07F134393E751BC9213A706CDFCC4F07F134392F9</t>
  </si>
  <si>
    <t>텍스붙임  M-Bar,마이톤,15T*300*600  M2     ( 호표 27 )</t>
  </si>
  <si>
    <t>아코스틱텍스 설치</t>
  </si>
  <si>
    <t>호표 60</t>
  </si>
  <si>
    <t>51BCC2434506EE9044BBF8A2DC9766</t>
  </si>
  <si>
    <t>51BCC2434506DC6D640895324EE7A251BCC2434506EE9044BBF8A2DC9766</t>
  </si>
  <si>
    <t>불연천장재</t>
  </si>
  <si>
    <t>불연천장재, 마이톤, M-Bar용, 15*300*600mm</t>
  </si>
  <si>
    <t>569E12039B067AEAB42F6AE0C18987BFEA1395</t>
  </si>
  <si>
    <t>51BCC2434506DC6D640895324EE7A2569E12039B067AEAB42F6AE0C18987BFEA1395</t>
  </si>
  <si>
    <t>AL몰딩 설치  W형, 15*15*15*15*1.0mm  M     ( 호표 28 )</t>
  </si>
  <si>
    <t>경량철골천장틀, 몰딩(알루미늄), W형, 15*15*15*15*1.0mm</t>
  </si>
  <si>
    <t>569E12039B067AEAB42F6CAD4E68733E5A8A0C</t>
  </si>
  <si>
    <t>51BCC243E406160EB4D43E3B71F48B569E12039B067AEAB42F6CAD4E68733E5A8A0C</t>
  </si>
  <si>
    <t>재료비의 5%</t>
  </si>
  <si>
    <t>51BCC243E406160EB4D43E3B71F48B50A602937D069D9B4404B5FD6154001</t>
  </si>
  <si>
    <t>몰딩 설치</t>
  </si>
  <si>
    <t>호표 61</t>
  </si>
  <si>
    <t>51BCC243E40632E7F4A60F09A23F60</t>
  </si>
  <si>
    <t>51BCC243E406160EB4D43E3B71F48B51BCC243E40632E7F4A60F09A23F60</t>
  </si>
  <si>
    <t>한면드라이월  STUD+합판12T+GB9.5T  M2     ( 호표 29 )</t>
  </si>
  <si>
    <t>석고보드</t>
  </si>
  <si>
    <t>석고보드, 평보드, 9.5*900*1800mm(㎡)</t>
  </si>
  <si>
    <t>569E12039B067AEA845B838DBCF7AC6DEAE510</t>
  </si>
  <si>
    <t>51BCA2738F06BE8DB45FFFF2F354F1569E12039B067AEA845B838DBCF7AC6DEAE510</t>
  </si>
  <si>
    <t>보통합판</t>
  </si>
  <si>
    <t>보통합판, 1급, 12*1220*2440mm</t>
  </si>
  <si>
    <t>56BAE2F34A0690C6F497F58EC8F1AC7CA2F1BE</t>
  </si>
  <si>
    <t>51BCA2738F06BE8DB45FFFF2F354F156BAE2F34A0690C6F497F58EC8F1AC7CA2F1BE</t>
  </si>
  <si>
    <t>C-RUNNER</t>
  </si>
  <si>
    <t>65*40*0.8t</t>
  </si>
  <si>
    <t>569E12039B067AEAB42F6CAD4E68733E5BA9DD</t>
  </si>
  <si>
    <t>51BCA2738F06BE8DB45FFFF2F354F1569E12039B067AEAB42F6CAD4E68733E5BA9DD</t>
  </si>
  <si>
    <t>C-STUD</t>
  </si>
  <si>
    <t>65*45*0.8t</t>
  </si>
  <si>
    <t>569E12039B067AEAB42F6CAD4E68733E5BA9DC</t>
  </si>
  <si>
    <t>51BCA2738F06BE8DB45FFFF2F354F1569E12039B067AEAB42F6CAD4E68733E5BA9DC</t>
  </si>
  <si>
    <t>STUD-SPACER</t>
  </si>
  <si>
    <t>569E12039B067AEAB42F6CAD4E68733E5BD2D2</t>
  </si>
  <si>
    <t>51BCA2738F06BE8DB45FFFF2F354F1569E12039B067AEAB42F6CAD4E68733E5BD2D2</t>
  </si>
  <si>
    <t>CORNER BEAD</t>
  </si>
  <si>
    <t>40*40*0.5t</t>
  </si>
  <si>
    <t>569E12039B067AEAB42F6CAD4E68733E5BA9DE</t>
  </si>
  <si>
    <t>51BCA2738F06BE8DB45FFFF2F354F1569E12039B067AEAB42F6CAD4E68733E5BA9DE</t>
  </si>
  <si>
    <t>힐티앙카</t>
  </si>
  <si>
    <t>NK-27</t>
  </si>
  <si>
    <t>569E02630106CCD464125704B042BEE829F9E5</t>
  </si>
  <si>
    <t>51BCA2738F06BE8DB45FFFF2F354F1569E02630106CCD464125704B042BEE829F9E5</t>
  </si>
  <si>
    <t>Metal Screw</t>
  </si>
  <si>
    <t>#8, ∮4.2*13mm</t>
  </si>
  <si>
    <t>569E02630106CCD464125704B042BEEE4870E2</t>
  </si>
  <si>
    <t>51BCA2738F06BE8DB45FFFF2F354F1569E02630106CCD464125704B042BEEE4870E2</t>
  </si>
  <si>
    <t>집섬스크류</t>
  </si>
  <si>
    <t>#7, 4.0*31.8mm</t>
  </si>
  <si>
    <t>569E02630106CCD464125704B042BEEF6F1AC2</t>
  </si>
  <si>
    <t>51BCA2738F06BE8DB45FFFF2F354F1569E02630106CCD464125704B042BEEF6F1AC2</t>
  </si>
  <si>
    <t>#7, 4.0*44.5mm</t>
  </si>
  <si>
    <t>569E02630106CCD464125704B042BEEF6F1AC0</t>
  </si>
  <si>
    <t>51BCA2738F06BE8DB45FFFF2F354F1569E02630106CCD464125704B042BEEF6F1AC0</t>
  </si>
  <si>
    <t>섬유단열재</t>
  </si>
  <si>
    <t>섬유단열재, 유리솜, 밀도24kg/㎥, 50mm, 유리면매트</t>
  </si>
  <si>
    <t>569E12039B065E01C41FA9FBEED5F9F47623CF</t>
  </si>
  <si>
    <t>51BCA2738F06BE8DB45FFFF2F354F1569E12039B065E01C41FA9FBEED5F9F47623CF</t>
  </si>
  <si>
    <t>보온핀</t>
  </si>
  <si>
    <t>접착</t>
  </si>
  <si>
    <t>569E02630106CCD464125704B042BEEF663D99</t>
  </si>
  <si>
    <t>51BCA2738F06BE8DB45FFFF2F354F1569E02630106CCD464125704B042BEEF663D99</t>
  </si>
  <si>
    <t>조인트테이프</t>
  </si>
  <si>
    <t>7.5cm, 일반</t>
  </si>
  <si>
    <t>569E12039B06335B440461BA70CF8E3B08A660</t>
  </si>
  <si>
    <t>51BCA2738F06BE8DB45FFFF2F354F1569E12039B06335B440461BA70CF8E3B08A660</t>
  </si>
  <si>
    <t>퍼티, 친환경, 내부</t>
  </si>
  <si>
    <t>569E02633E06EBEBA426BB00D59B127B82B8A7</t>
  </si>
  <si>
    <t>51BCA2738F06BE8DB45FFFF2F354F1569E02633E06EBEBA426BB00D59B127B82B8A7</t>
  </si>
  <si>
    <t>51BCA2738F06BE8DB45FFFF2F354F1516312B354061172545239A55CD3E3595AA927</t>
  </si>
  <si>
    <t>내장공</t>
  </si>
  <si>
    <t>516312B354061172545239A55CD3E3595AAA35</t>
  </si>
  <si>
    <t>51BCA2738F06BE8DB45FFFF2F354F1516312B354061172545239A55CD3E3595AAA35</t>
  </si>
  <si>
    <t>51BCA2738F06BE8DB45FFFF2F354F1516312B354061172545239A55CD3E3595AABDF</t>
  </si>
  <si>
    <t>51BCA2738F06BE8DB45FFFF2F354F150A602937D069D9B4404B5FD6157002</t>
  </si>
  <si>
    <t>코너비드 설치  스테인리스.1.2T  M     ( 호표 30 )</t>
  </si>
  <si>
    <t>코너비드</t>
  </si>
  <si>
    <t>코너비드, 스테인리스강, 죠인트, 13mm</t>
  </si>
  <si>
    <t>569E12039B064DAC64E712C5793C8E8A5BB81A</t>
  </si>
  <si>
    <t>51BC4293BF066E44B41BD2821A8D78569E12039B064DAC64E712C5793C8E8A5BB81A</t>
  </si>
  <si>
    <t>재료비 별도</t>
  </si>
  <si>
    <t>호표 62</t>
  </si>
  <si>
    <t>51BC4293BF066E44A472BA1719060A</t>
  </si>
  <si>
    <t>51BC4293BF066E44B41BD2821A8D7851BC4293BF066E44A472BA1719060A</t>
  </si>
  <si>
    <t>바탕만들기+수성페인트 롤러칠  내부, 3회, G.B.면 올퍼티, 친환경(진품)  M2     ( 호표 31 )</t>
  </si>
  <si>
    <t>석고보드면 바탕만들기</t>
  </si>
  <si>
    <t>올퍼티, 친환경</t>
  </si>
  <si>
    <t>호표 63</t>
  </si>
  <si>
    <t>51BCD2B3D70638C2D4019000959DCE</t>
  </si>
  <si>
    <t>51BCD2A3DE067112D46ECC74A38A6251BCD2B3D70638C2D4019000959DCE</t>
  </si>
  <si>
    <t>수성페인트 롤러칠</t>
  </si>
  <si>
    <t>내부, 3회, 친환경페인트(진품)</t>
  </si>
  <si>
    <t>호표 64</t>
  </si>
  <si>
    <t>51BCD2A3DE067112D46ECFC6F424A7</t>
  </si>
  <si>
    <t>51BCD2A3DE067112D46ECC74A38A6251BCD2A3DE067112D46ECFC6F424A7</t>
  </si>
  <si>
    <t>3회</t>
  </si>
  <si>
    <t>호표 65</t>
  </si>
  <si>
    <t>51BCD2A3DE067112D46B7A21597F3E</t>
  </si>
  <si>
    <t>51BCD2A3DE067112D46ECC74A38A6251BCD2A3DE067112D46B7A21597F3E</t>
  </si>
  <si>
    <t>바탕만들기+걸레받이용 페인트칠  붓칠, 2회, 석고보드면(올퍼티)  M2     ( 호표 32 )</t>
  </si>
  <si>
    <t>올퍼티</t>
  </si>
  <si>
    <t>호표 66</t>
  </si>
  <si>
    <t>51BCD2B3D70638C2D4019001BB9EF8</t>
  </si>
  <si>
    <t>51BCD2A3CC063DC8F4BD413DA36F7651BCD2B3D70638C2D4019001BB9EF8</t>
  </si>
  <si>
    <t>걸레받이용 페인트칠</t>
  </si>
  <si>
    <t>붓칠, 2회, 재료비</t>
  </si>
  <si>
    <t>호표 67</t>
  </si>
  <si>
    <t>51BCD2A3CC063DC8F4BD413E4AD759</t>
  </si>
  <si>
    <t>51BCD2A3CC063DC8F4BD413DA36F7651BCD2A3CC063DC8F4BD413E4AD759</t>
  </si>
  <si>
    <t>붓칠, 2회, 노무비</t>
  </si>
  <si>
    <t>호표 68</t>
  </si>
  <si>
    <t>51BCD2A3CC063DC8F4BD413F50238E</t>
  </si>
  <si>
    <t>51BCD2A3CC063DC8F4BD413DA36F7651BCD2A3CC063DC8F4BD413F50238E</t>
  </si>
  <si>
    <t>스테인리스점검구  벽, T=1.5, 600*600  개     ( 호표 33 )</t>
  </si>
  <si>
    <t>점검구</t>
  </si>
  <si>
    <t>STS,600600*1.5T</t>
  </si>
  <si>
    <t>5006C2C3C90629FA645ADB3CE8E82B68C0E2E5</t>
  </si>
  <si>
    <t>51BC92134D06755924B1D6A92290205006C2C3C90629FA645ADB3CE8E82B68C0E2E5</t>
  </si>
  <si>
    <t>51BC92134D06755924B1D6A922902050A602937D069D9B4404B5FD6154001</t>
  </si>
  <si>
    <t>51BC92134D06755924B1D6A9229020516312B354061172545239A55CD3E3595AAA35</t>
  </si>
  <si>
    <t>51BC92134D06755924B1D6A9229020516312B354061172545239A55CD3E3595AA92C</t>
  </si>
  <si>
    <t>51BC92134D06755924B1D6A922902050A602937D069D9B4404B5FD6157002</t>
  </si>
  <si>
    <t>인테리어필름 설치    M2     ( 호표 34 )</t>
  </si>
  <si>
    <t>인테리어필름</t>
  </si>
  <si>
    <t>0.42*1.22, 메탈계</t>
  </si>
  <si>
    <t>569E12039B067AEA845B8FBF8BFCC314DC3704</t>
  </si>
  <si>
    <t>51BCC243560678B6544AD0D7C3BE89569E12039B067AEA845B8FBF8BFCC314DC3704</t>
  </si>
  <si>
    <t>시스템비계 설치 및 해체  10m 이하  M2     ( 호표 35 )</t>
  </si>
  <si>
    <t>비계공</t>
  </si>
  <si>
    <t>516312B354061172545239A55CD3E3595AA928</t>
  </si>
  <si>
    <t>51BC22435806E86F4450A3E8A0B4EC516312B354061172545239A55CD3E3595AA928</t>
  </si>
  <si>
    <t>51BC22435806E86F4450A3E8A0B4EC516312B354061172545239A55CD3E3595AA92C</t>
  </si>
  <si>
    <t>콘테이너형 가설건축물 설치  3.0*6.0*2.6m  개소     ( 호표 36 )</t>
  </si>
  <si>
    <t>호표 36</t>
  </si>
  <si>
    <t>51BC2243690669E4B40C60BAD8F947516312B354061172545239A55CD3E3595AA928</t>
  </si>
  <si>
    <t>51BC2243690669E4B40C60BAD8F947516312B354061172545239A55CD3E3595AA92D</t>
  </si>
  <si>
    <t>10ton</t>
  </si>
  <si>
    <t>56A882F32D06A4C1045384AE71F37AF8961689DC</t>
  </si>
  <si>
    <t>51BC2243690669E4B40C60BAD8F94756A882F32D06A4C1045384AE71F37AF8961689DC</t>
  </si>
  <si>
    <t>51BC2243690669E4B40C60BAD8F94750A602937D069D9B4404B5FD6154001</t>
  </si>
  <si>
    <t>콘테이너형 가설건축물 해체  3.0*6.0*2.6m  개소     ( 호표 37 )</t>
  </si>
  <si>
    <t>호표 37</t>
  </si>
  <si>
    <t>51BC2243690669E4B40C60BAD8F942516312B354061172545239A55CD3E3595AA928</t>
  </si>
  <si>
    <t>51BC2243690669E4B40C60BAD8F942516312B354061172545239A55CD3E3595AA92D</t>
  </si>
  <si>
    <t>51BC2243690669E4B40C60BAD8F94256A882F32D06A4C1045384AE71F37AF8961689DC</t>
  </si>
  <si>
    <t>51BC2243690669E4B40C60BAD8F94250A602937D069D9B4404B5FD6154001</t>
  </si>
  <si>
    <t>크레인(타이어)  10ton  HR     ( 호표 38 )</t>
  </si>
  <si>
    <t>호표 38</t>
  </si>
  <si>
    <t>56A882F32D06A4C1045384AE71F37AF8961689</t>
  </si>
  <si>
    <t>56A882F32D06A4C1045384AE71F37AF8961689DC56A882F32D06A4C1045384AE71F37AF8961689</t>
  </si>
  <si>
    <t>56A882F32D06A4C1045384AE71F37AF8961689DC56BAA213BC06917D94A19203E2D5CBD08B4CC9</t>
  </si>
  <si>
    <t>56A882F32D06A4C1045384AE71F37AF8961689DC50A602937D069D9B4404B5FD6154001</t>
  </si>
  <si>
    <t>56A882F32D06A4C1045384AE71F37AF8961689DC516312B354061172545239A55CD3E3595AAD81</t>
  </si>
  <si>
    <t>방습필름 설치 - 벽  폴리에틸렌필름, 두께, 0.1mm, 1겹  M2     ( 호표 39 )</t>
  </si>
  <si>
    <t>폴리에틸렌필름</t>
  </si>
  <si>
    <t>폴리에틸렌필름, 두께, 0.10mm</t>
  </si>
  <si>
    <t>56BAC2C3960650E704277CD8C72F34EC835B36</t>
  </si>
  <si>
    <t>51BCC2433B06A37964981059ECBCF556BAC2C3960650E704277CD8C72F34EC835B36</t>
  </si>
  <si>
    <t>방습필름 설치</t>
  </si>
  <si>
    <t>벽</t>
  </si>
  <si>
    <t>호표 40</t>
  </si>
  <si>
    <t>51BCC2433B06A34C243AF8B6AD94E6</t>
  </si>
  <si>
    <t>51BCC2433B06A37964981059ECBCF551BCC2433B06A34C243AF8B6AD94E6</t>
  </si>
  <si>
    <t>방습필름 설치  벽  M2     ( 호표 40 )</t>
  </si>
  <si>
    <t>51BCC2433B06A34C243AF8B6AD94E6516312B354061172545239A55CD3E3595AAA35</t>
  </si>
  <si>
    <t>51BCC2433B06A34C243AF8B6AD94E6516312B354061172545239A55CD3E3595AA92C</t>
  </si>
  <si>
    <t>되메우기  토사, 인력  M3     ( 호표 41 )</t>
  </si>
  <si>
    <t>51BC125393063EFE5498548E551BE1516312B354061172545239A55CD3E3595AA92C</t>
  </si>
  <si>
    <t>인력 흙 다지기  토사, 성토두께 15cm  M3     ( 호표 42 )</t>
  </si>
  <si>
    <t>51BC125393063EFE0417616DBBA2BD516312B354061172545239A55CD3E3595AA92C</t>
  </si>
  <si>
    <t>유로폼 - 자재비    M2     ( 호표 43 )</t>
  </si>
  <si>
    <t>건설용거푸집</t>
  </si>
  <si>
    <t>건설용거푸집, 강, 600*1200*63.5mm</t>
  </si>
  <si>
    <t>매</t>
  </si>
  <si>
    <t>569E12039B068BF8B40F0A5BCD3A6F738DBD26</t>
  </si>
  <si>
    <t>51BC72C343066C868439CAAA9316BA569E12039B068BF8B40F0A5BCD3A6F738DBD26</t>
  </si>
  <si>
    <t>건설용거푸집, 내벽코너패널, 200+200, 1200mm</t>
  </si>
  <si>
    <t>569E12039B068BF8B40F0A5BCD3A6F738DB94F</t>
  </si>
  <si>
    <t>51BC72C343066C868439CAAA9316BA569E12039B068BF8B40F0A5BCD3A6F738DB94F</t>
  </si>
  <si>
    <t>건설용거푸집액세서리</t>
  </si>
  <si>
    <t>건설용거푸집액세서리, 웨지핀, 90mm</t>
  </si>
  <si>
    <t>569E12039B068BF8B40F0B623F52C8918CD16B</t>
  </si>
  <si>
    <t>51BC72C343066C868439CAAA9316BA569E12039B068BF8B40F0B623F52C8918CD16B</t>
  </si>
  <si>
    <t>건설용거푸집액세서리, 플랫타이, 4*19*200mm</t>
  </si>
  <si>
    <t>569E12039B068BF8B40F0B623F52C8918CD047</t>
  </si>
  <si>
    <t>51BC72C343066C868439CAAA9316BA569E12039B068BF8B40F0B623F52C8918CD047</t>
  </si>
  <si>
    <t>강관비계</t>
  </si>
  <si>
    <t>강관비계, 비계파이프, 48.6*2.3mm</t>
  </si>
  <si>
    <t>569E12039B068B7494958C17E8BFDEDDA720EE</t>
  </si>
  <si>
    <t>51BC72C343066C868439CAAA9316BA569E12039B068B7494958C17E8BFDEDDA720EE</t>
  </si>
  <si>
    <t>건설용거푸집액세서리, 웨일후크, 스틸수직(대), 63.5패널용</t>
  </si>
  <si>
    <t>569E12039B068BF8B40F0B623F52C8918CD043</t>
  </si>
  <si>
    <t>51BC72C343066C868439CAAA9316BA569E12039B068BF8B40F0B623F52C8918CD043</t>
  </si>
  <si>
    <t>잡재료(박리재,철선,보조각재 등)</t>
  </si>
  <si>
    <t>패널 재료비의 5%</t>
  </si>
  <si>
    <t>51BC72C343066C868439CAAA9316BA50A602937D069D9B4404B5FD6154001</t>
  </si>
  <si>
    <t>유로폼 - 인력투입  간단, 수직고 7m까지  M2     ( 호표 44 )</t>
  </si>
  <si>
    <t>형틀목공</t>
  </si>
  <si>
    <t>516312B354061172545239A55CD3E3595AA929</t>
  </si>
  <si>
    <t>51BC72C343066C868439C983894D29516312B354061172545239A55CD3E3595AA929</t>
  </si>
  <si>
    <t>51BC72C343066C868439C983894D29516312B354061172545239A55CD3E3595AA92C</t>
  </si>
  <si>
    <t>51BC72C343066C868439C983894D2950A602937D069D9B4404B5FD6156003</t>
  </si>
  <si>
    <t>소형브레이커(공압식)  1.3㎥/min  HR     ( 호표 45 )</t>
  </si>
  <si>
    <t>56A882F32D06A4B0845BFEF26585685AE7658E</t>
  </si>
  <si>
    <t>56A882F32D06A4B0845BFEF26585685AE7658E7356A882F32D06A4B0845BFEF26585685AE7658E</t>
  </si>
  <si>
    <t>공기압축기(이동식)  3.5㎥/min  HR     ( 호표 46 )</t>
  </si>
  <si>
    <t>56A882F32D06A4B0845AD26682CAB096E81C92</t>
  </si>
  <si>
    <t>56A882F32D06A4B0845AD26682CAB096E81C92E056A882F32D06A4B0845AD26682CAB096E81C92</t>
  </si>
  <si>
    <t>56A882F32D06A4B0845AD26682CAB096E81C92E056BAA213BC06917D94A19203E2D5CBD08B4CC9</t>
  </si>
  <si>
    <t>주연료비의 16%</t>
  </si>
  <si>
    <t>56A882F32D06A4B0845AD26682CAB096E81C92E050A602937D069D9B4404B5FD6154001</t>
  </si>
  <si>
    <t>56A882F32D06A4B0845AD26682CAB096E81C92E0516312B354061172545239A55CD3E3595AAD81</t>
  </si>
  <si>
    <t>각종 잡철물 제작 설치  철재, 간단  kg     ( 호표 47 )</t>
  </si>
  <si>
    <t>각종 잡철물 제작</t>
  </si>
  <si>
    <t>호표 50</t>
  </si>
  <si>
    <t>51BC9213ED069FDF04ADEC79C76DF4</t>
  </si>
  <si>
    <t>51BC9213ED069FDF04AEF244F55DDA51BC9213ED069FDF04ADEC79C76DF4</t>
  </si>
  <si>
    <t>각종 잡철물 설치</t>
  </si>
  <si>
    <t>호표 51</t>
  </si>
  <si>
    <t>51BC9213ED069FDF04ADEC78202421</t>
  </si>
  <si>
    <t>51BC9213ED069FDF04AEF244F55DDA51BC9213ED069FDF04ADEC78202421</t>
  </si>
  <si>
    <t>녹막이페인트 붓칠  철재면, 2회, 1종  M2     ( 호표 48 )</t>
  </si>
  <si>
    <t>녹막이 페인트칠</t>
  </si>
  <si>
    <t>호표 52</t>
  </si>
  <si>
    <t>51BCD2A3F9064E7CA4ADB38E140380</t>
  </si>
  <si>
    <t>51BCD2A3F9064E7CA4ACAAEF8A665051BCD2A3F9064E7CA4ADB38E140380</t>
  </si>
  <si>
    <t>철재면, 2회</t>
  </si>
  <si>
    <t>호표 53</t>
  </si>
  <si>
    <t>51BCD2A3F9064E7CA4ADB2E7ACFC61</t>
  </si>
  <si>
    <t>51BCD2A3F9064E7CA4ACAAEF8A665051BCD2A3F9064E7CA4ADB2E7ACFC61</t>
  </si>
  <si>
    <t>유성페인트 붓칠  철재면, 2회. 1급  M2     ( 호표 49 )</t>
  </si>
  <si>
    <t>철재면, 2회, 1급</t>
  </si>
  <si>
    <t>호표 54</t>
  </si>
  <si>
    <t>51BCD2A3CC0612E6C4F201553A8862</t>
  </si>
  <si>
    <t>51BCD2A3CC0612E6C4F201515D0B1E51BCD2A3CC0612E6C4F201553A8862</t>
  </si>
  <si>
    <t>호표 55</t>
  </si>
  <si>
    <t>51BCD2A3CC0612E6C4F2015538DE61</t>
  </si>
  <si>
    <t>51BCD2A3CC0612E6C4F201515D0B1E51BCD2A3CC0612E6C4F2015538DE61</t>
  </si>
  <si>
    <t>각종 잡철물 제작  철재, 간단  kg     ( 호표 50 )</t>
  </si>
  <si>
    <t>용접봉(연강용)</t>
  </si>
  <si>
    <t>3.2(KSE4301)</t>
  </si>
  <si>
    <t>568D8263BC06B01894E0099EBE106B4218B516</t>
  </si>
  <si>
    <t>51BC9213ED069FDF04ADEC79C76DF4568D8263BC06B01894E0099EBE106B4218B516</t>
  </si>
  <si>
    <t>산소가스</t>
  </si>
  <si>
    <t>기체</t>
  </si>
  <si>
    <t>대기압상태기준</t>
  </si>
  <si>
    <t>56BAD2E3F6063649E4CC52047FEE06F34AD68D</t>
  </si>
  <si>
    <t>51BC9213ED069FDF04ADEC79C76DF456BAD2E3F6063649E4CC52047FEE06F34AD68D</t>
  </si>
  <si>
    <t>아세틸렌가스</t>
  </si>
  <si>
    <t>아세틸렌가스, kg</t>
  </si>
  <si>
    <t>56BAA213BC0680E384A88E5FC572A2C3BABA7B</t>
  </si>
  <si>
    <t>51BC9213ED069FDF04ADEC79C76DF456BAA213BC0680E384A88E5FC572A2C3BABA7B</t>
  </si>
  <si>
    <t>용접기(교류)</t>
  </si>
  <si>
    <t>500Amp</t>
  </si>
  <si>
    <t>호표 56</t>
  </si>
  <si>
    <t>56A882F32D06A495B484FB3BD08E34204B7BF4E2</t>
  </si>
  <si>
    <t>51BC9213ED069FDF04ADEC79C76DF456A882F32D06A495B484FB3BD08E34204B7BF4E2</t>
  </si>
  <si>
    <t>일반경비</t>
  </si>
  <si>
    <t>전력</t>
  </si>
  <si>
    <t>kwh</t>
  </si>
  <si>
    <t>51F2E2937706404E54539D4F93A5757D122F12</t>
  </si>
  <si>
    <t>51BC9213ED069FDF04ADEC79C76DF451F2E2937706404E54539D4F93A5757D122F12</t>
  </si>
  <si>
    <t>51BC9213ED069FDF04ADEC79C76DF4516312B354061172545239A55CD3E3595AA927</t>
  </si>
  <si>
    <t>51BC9213ED069FDF04ADEC79C76DF4516312B354061172545239A55CD3E3595AA92C</t>
  </si>
  <si>
    <t>51BC9213ED069FDF04ADEC79C76DF4516312B354061172545239A55CD3E3595AA80A</t>
  </si>
  <si>
    <t>51BC9213ED069FDF04ADEC79C76DF4516312B354061172545239A55CD3E3595AA92D</t>
  </si>
  <si>
    <t>51BC9213ED069FDF04ADEC79C76DF450A602937D069D9B4404B5FD6154001</t>
  </si>
  <si>
    <t>각종 잡철물 설치  철재, 간단  kg     ( 호표 51 )</t>
  </si>
  <si>
    <t>51BC9213ED069FDF04ADEC78202421568D8263BC06B01894E0099EBE106B4218B516</t>
  </si>
  <si>
    <t>51BC9213ED069FDF04ADEC7820242156BAD2E3F6063649E4CC52047FEE06F34AD68D</t>
  </si>
  <si>
    <t>51BC9213ED069FDF04ADEC7820242156BAA213BC0680E384A88E5FC572A2C3BABA7B</t>
  </si>
  <si>
    <t>51BC9213ED069FDF04ADEC7820242156A882F32D06A495B484FB3BD08E34204B7BF4E2</t>
  </si>
  <si>
    <t>51BC9213ED069FDF04ADEC7820242151F2E2937706404E54539D4F93A5757D122F12</t>
  </si>
  <si>
    <t>51BC9213ED069FDF04ADEC78202421516312B354061172545239A55CD3E3595AA927</t>
  </si>
  <si>
    <t>51BC9213ED069FDF04ADEC78202421516312B354061172545239A55CD3E3595AA92C</t>
  </si>
  <si>
    <t>51BC9213ED069FDF04ADEC78202421516312B354061172545239A55CD3E3595AA80A</t>
  </si>
  <si>
    <t>51BC9213ED069FDF04ADEC78202421516312B354061172545239A55CD3E3595AA92D</t>
  </si>
  <si>
    <t>51BC9213ED069FDF04ADEC7820242150A602937D069D9B4404B5FD6154001</t>
  </si>
  <si>
    <t>녹막이 페인트칠  철재면, 2회, 1종  M2     ( 호표 52 )</t>
  </si>
  <si>
    <t>방청페인트, KSM6030-1종1류, 광명단페인트</t>
  </si>
  <si>
    <t>569E02633E06F473E4D5D3381FD5A9D9CC827D</t>
  </si>
  <si>
    <t>51BCD2A3F9064E7CA4ADB38E140380569E02633E06F473E4D5D3381FD5A9D9CC827D</t>
  </si>
  <si>
    <t>시너</t>
  </si>
  <si>
    <t>시너, KSM6060, 1종</t>
  </si>
  <si>
    <t>569E02633E06F4733432AA3C4714B70D8D736F</t>
  </si>
  <si>
    <t>51BCD2A3F9064E7CA4ADB38E140380569E02633E06F4733432AA3C4714B70D8D736F</t>
  </si>
  <si>
    <t>51BCD2A3F9064E7CA4ADB38E14038050A602937D069D9B4404B5FD6154001</t>
  </si>
  <si>
    <t>녹막이 페인트칠  철재면, 2회  M2     ( 호표 53 )</t>
  </si>
  <si>
    <t>51BCD2A3F9064E7CA4ADB2E7ACFC61516312B354061172545239A55CD3E3595AABD5</t>
  </si>
  <si>
    <t>51BCD2A3F9064E7CA4ADB2E7ACFC61516312B354061172545239A55CD3E3595AA92C</t>
  </si>
  <si>
    <t>유성페인트 붓칠  철재면, 2회, 1급  M2     ( 호표 54 )</t>
  </si>
  <si>
    <t>조합페인트</t>
  </si>
  <si>
    <t>조합페인트, KSM6020-1종1급, 백색</t>
  </si>
  <si>
    <t>569E02633E06F473E4D5D797EA2D234D7E7AAB</t>
  </si>
  <si>
    <t>51BCD2A3CC0612E6C4F201553A8862569E02633E06F473E4D5D797EA2D234D7E7AAB</t>
  </si>
  <si>
    <t>51BCD2A3CC0612E6C4F201553A8862569E02633E06F4733432AA3C4714B70D8D736F</t>
  </si>
  <si>
    <t>주재료비의 4%</t>
  </si>
  <si>
    <t>51BCD2A3CC0612E6C4F201553A886250A602937D069D9B4404B5FD6154001</t>
  </si>
  <si>
    <t>유성페인트 붓칠  철재면, 2회  M2     ( 호표 55 )</t>
  </si>
  <si>
    <t>51BCD2A3CC0612E6C4F2015538DE61516312B354061172545239A55CD3E3595AABD5</t>
  </si>
  <si>
    <t>51BCD2A3CC0612E6C4F2015538DE61516312B354061172545239A55CD3E3595AA92C</t>
  </si>
  <si>
    <t>용접기(교류)  500Amp  HR     ( 호표 56 )</t>
  </si>
  <si>
    <t>56A882F32D06A495B484FB3BD08E34204B7BF4</t>
  </si>
  <si>
    <t>56A882F32D06A495B484FB3BD08E34204B7BF4E256A882F32D06A495B484FB3BD08E34204B7BF4</t>
  </si>
  <si>
    <t>반자틀 철거  해체재 일부 재사용  M2     ( 호표 57 )</t>
  </si>
  <si>
    <t>51BD22331E06F051845AF566641B53516312B354061172545239A55CD3E3595AABDF</t>
  </si>
  <si>
    <t>51BD22331E06F051845AF566641B53516312B354061172545239A55CD3E3595AA92C</t>
  </si>
  <si>
    <t>인서트설치 - 16년 상 개정 삭제  거푸집용  개     ( 호표 58 )</t>
  </si>
  <si>
    <t>일반못</t>
  </si>
  <si>
    <t>일반못, 65mm</t>
  </si>
  <si>
    <t>569E02630106CCD4641379ACF75F4F667B6F6F</t>
  </si>
  <si>
    <t>51BC9213A706DE63D400085C33ADFA569E02630106CCD4641379ACF75F4F667B6F6F</t>
  </si>
  <si>
    <t>51BC9213A706DE63D400085C33ADFA516312B354061172545239A55CD3E3595AA929</t>
  </si>
  <si>
    <t>경량천장철골틀 설치    M2     ( 호표 59 )</t>
  </si>
  <si>
    <t>51BC9213A706CDFCC4F07F134392F9516312B354061172545239A55CD3E3595AAA35</t>
  </si>
  <si>
    <t>51BC9213A706CDFCC4F07F134392F9516312B354061172545239A55CD3E3595AA92C</t>
  </si>
  <si>
    <t>인력품의 6%</t>
  </si>
  <si>
    <t>51BC9213A706CDFCC4F07F134392F950A602937D069D9B4404B5FD6154001</t>
  </si>
  <si>
    <t>아코스틱텍스 설치    M2     ( 호표 60 )</t>
  </si>
  <si>
    <t>51BCC2434506EE9044BBF8A2DC9766516312B354061172545239A55CD3E3595AAA35</t>
  </si>
  <si>
    <t>51BCC2434506EE9044BBF8A2DC9766516312B354061172545239A55CD3E3595AA92C</t>
  </si>
  <si>
    <t>51BCC2434506EE9044BBF8A2DC976650A602937D069D9B4404B5FD6154001</t>
  </si>
  <si>
    <t>몰딩 설치    M     ( 호표 61 )</t>
  </si>
  <si>
    <t>51BCC243E40632E7F4A60F09A23F60516312B354061172545239A55CD3E3595AAA35</t>
  </si>
  <si>
    <t>인력품의 4%</t>
  </si>
  <si>
    <t>51BCC243E40632E7F4A60F09A23F6050A602937D069D9B4404B5FD6154001</t>
  </si>
  <si>
    <t>코너비드 설치  재료비 별도  M     ( 호표 62 )</t>
  </si>
  <si>
    <t>51BC4293BF066E44A472BA1719060A516312B354061172545239A55CD3E3595AABDB</t>
  </si>
  <si>
    <t>석고보드면 바탕만들기  올퍼티, 친환경  M2     ( 호표 63 )</t>
  </si>
  <si>
    <t>F-Tape</t>
  </si>
  <si>
    <t>W:35~100mm</t>
  </si>
  <si>
    <t>569E02633E06EBEBA426BB00D59B127B808C58</t>
  </si>
  <si>
    <t>51BCD2B3D70638C2D4019000959DCE569E02633E06EBEBA426BB00D59B127B808C58</t>
  </si>
  <si>
    <t>휠러</t>
  </si>
  <si>
    <t>569E02633E06EBEBA426BB00D59B127B808D7D</t>
  </si>
  <si>
    <t>51BCD2B3D70638C2D4019000959DCE569E02633E06EBEBA426BB00D59B127B808D7D</t>
  </si>
  <si>
    <t>51BCD2B3D70638C2D4019000959DCE569E02633E06EBEBA426BB00D59B127B82B8A7</t>
  </si>
  <si>
    <t>51BCD2B3D70638C2D4019000959DCE569E026301063D33D45F13C7CADEA485BA5A09</t>
  </si>
  <si>
    <t>51BCD2B3D70638C2D4019000959DCE516312B354061172545239A55CD3E3595AABD5</t>
  </si>
  <si>
    <t>51BCD2B3D70638C2D4019000959DCE516312B354061172545239A55CD3E3595AA92C</t>
  </si>
  <si>
    <t>51BCD2B3D70638C2D4019000959DCE50A602937D069D9B4404B5FD6154001</t>
  </si>
  <si>
    <t>수성페인트 롤러칠  내부, 3회, 친환경페인트(진품)  M2     ( 호표 64 )</t>
  </si>
  <si>
    <t>수성페인트</t>
  </si>
  <si>
    <t>수성페인트, 친환경(진품)</t>
  </si>
  <si>
    <t>569E02633E06F473E4DC1D7D04682AC8A62787</t>
  </si>
  <si>
    <t>51BCD2A3DE067112D46ECFC6F424A7569E02633E06F473E4DC1D7D04682AC8A62787</t>
  </si>
  <si>
    <t>주재료비의 6%</t>
  </si>
  <si>
    <t>51BCD2A3DE067112D46ECFC6F424A750A602937D069D9B4404B5FD6154001</t>
  </si>
  <si>
    <t>수성페인트 롤러칠  3회  M2     ( 호표 65 )</t>
  </si>
  <si>
    <t>51BCD2A3DE067112D46B7A21597F3E516312B354061172545239A55CD3E3595AABD5</t>
  </si>
  <si>
    <t>51BCD2A3DE067112D46B7A21597F3E516312B354061172545239A55CD3E3595AA92C</t>
  </si>
  <si>
    <t>석고보드면 바탕만들기  올퍼티  M2     ( 호표 66 )</t>
  </si>
  <si>
    <t>51BCD2B3D70638C2D4019001BB9EF8569E02633E06EBEBA426BB00D59B127B808C58</t>
  </si>
  <si>
    <t>51BCD2B3D70638C2D4019001BB9EF8569E02633E06EBEBA426BB00D59B127B808D7D</t>
  </si>
  <si>
    <t>퍼티, 319퍼티, 백색</t>
  </si>
  <si>
    <t>1L=1.55kg</t>
  </si>
  <si>
    <t>569E02633E06EBEBA426BB00D59B127B8192A2</t>
  </si>
  <si>
    <t>51BCD2B3D70638C2D4019001BB9EF8569E02633E06EBEBA426BB00D59B127B8192A2</t>
  </si>
  <si>
    <t>51BCD2B3D70638C2D4019001BB9EF8569E026301063D33D45F13C7CADEA485BA5A09</t>
  </si>
  <si>
    <t>51BCD2B3D70638C2D4019001BB9EF8516312B354061172545239A55CD3E3595AABD5</t>
  </si>
  <si>
    <t>51BCD2B3D70638C2D4019001BB9EF8516312B354061172545239A55CD3E3595AA92C</t>
  </si>
  <si>
    <t>51BCD2B3D70638C2D4019001BB9EF850A602937D069D9B4404B5FD6154001</t>
  </si>
  <si>
    <t>걸레받이용 페인트칠  붓칠, 2회, 재료비  M2     ( 호표 67 )</t>
  </si>
  <si>
    <t>아크릴수지페인트</t>
  </si>
  <si>
    <t>아크릴수지페인트, KSM6020-2종1급, 흑색</t>
  </si>
  <si>
    <t>569E02633E06F473E4DC17D5C522B7B446AFC1</t>
  </si>
  <si>
    <t>51BCD2A3CC063DC8F4BD413E4AD759569E02633E06F473E4DC17D5C522B7B446AFC1</t>
  </si>
  <si>
    <t>51BCD2A3CC063DC8F4BD413E4AD759569E02633E06F4733432AA3C4714B70D8D736F</t>
  </si>
  <si>
    <t>퍼티, 319퍼티, 회색</t>
  </si>
  <si>
    <t>569E02633E06EBEBA426BB00D59B127B81934B</t>
  </si>
  <si>
    <t>51BCD2A3CC063DC8F4BD413E4AD759569E02633E06EBEBA426BB00D59B127B81934B</t>
  </si>
  <si>
    <t>51BCD2A3CC063DC8F4BD413E4AD759569E026301063D33D45F13C7CADEA485BA5A09</t>
  </si>
  <si>
    <t>걸레받이용 페인트칠  붓칠, 2회, 노무비  M2     ( 호표 68 )</t>
  </si>
  <si>
    <t>51BCD2A3CC063DC8F4BD413F50238E516312B354061172545239A55CD3E3595AABD5</t>
  </si>
  <si>
    <t>51BCD2A3CC063DC8F4BD413F50238E516312B354061172545239A55CD3E3595AA92C</t>
  </si>
  <si>
    <t>코드</t>
  </si>
  <si>
    <t>규격</t>
  </si>
  <si>
    <t>단 가 대 비 표</t>
  </si>
  <si>
    <t>조달청가격</t>
  </si>
  <si>
    <t>PAGE</t>
  </si>
  <si>
    <t>거래가격</t>
  </si>
  <si>
    <t>유통물가</t>
  </si>
  <si>
    <t>물가자료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</si>
  <si>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</si>
  <si>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</si>
  <si>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</si>
  <si>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</si>
  <si>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</si>
  <si>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</si>
  <si>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</si>
  <si>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</si>
  <si>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</si>
  <si>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C</t>
  </si>
  <si>
    <t>자재 5</t>
  </si>
  <si>
    <t>자재 6</t>
  </si>
  <si>
    <t>자재 7</t>
  </si>
  <si>
    <t>653</t>
  </si>
  <si>
    <t>417</t>
  </si>
  <si>
    <t>자재 8</t>
  </si>
  <si>
    <t>1467</t>
  </si>
  <si>
    <t>1238</t>
  </si>
  <si>
    <t>자재 9</t>
  </si>
  <si>
    <t>1476</t>
  </si>
  <si>
    <t>1230</t>
  </si>
  <si>
    <t>자재 10</t>
  </si>
  <si>
    <t>1237</t>
  </si>
  <si>
    <t>자재 11</t>
  </si>
  <si>
    <t>자재 12</t>
  </si>
  <si>
    <t>자재 13</t>
  </si>
  <si>
    <t>1342</t>
  </si>
  <si>
    <t>1180</t>
  </si>
  <si>
    <t>자재 14</t>
  </si>
  <si>
    <t>675</t>
  </si>
  <si>
    <t>자재 15</t>
  </si>
  <si>
    <t>113</t>
  </si>
  <si>
    <t>자재 16</t>
  </si>
  <si>
    <t>자재 17</t>
  </si>
  <si>
    <t>680</t>
  </si>
  <si>
    <t>자재 18</t>
  </si>
  <si>
    <t>413</t>
  </si>
  <si>
    <t>자재 19</t>
  </si>
  <si>
    <t>565</t>
  </si>
  <si>
    <t>자재 20</t>
  </si>
  <si>
    <t>677</t>
  </si>
  <si>
    <t>자재 21</t>
  </si>
  <si>
    <t>657</t>
  </si>
  <si>
    <t>418</t>
  </si>
  <si>
    <t>자재 22</t>
  </si>
  <si>
    <t>688</t>
  </si>
  <si>
    <t>자재 23</t>
  </si>
  <si>
    <t>659</t>
  </si>
  <si>
    <t>429</t>
  </si>
  <si>
    <t>자재 24</t>
  </si>
  <si>
    <t>98</t>
  </si>
  <si>
    <t>자재 25</t>
  </si>
  <si>
    <t>자재 26</t>
  </si>
  <si>
    <t>자재 27</t>
  </si>
  <si>
    <t>자재 28</t>
  </si>
  <si>
    <t>자재 29</t>
  </si>
  <si>
    <t>자재 30</t>
  </si>
  <si>
    <t>자재 31</t>
  </si>
  <si>
    <t>자재 32</t>
  </si>
  <si>
    <t>90</t>
  </si>
  <si>
    <t>자재 33</t>
  </si>
  <si>
    <t>자재 34</t>
  </si>
  <si>
    <t>자재 35</t>
  </si>
  <si>
    <t>430</t>
  </si>
  <si>
    <t>자재 36</t>
  </si>
  <si>
    <t>자재 37</t>
  </si>
  <si>
    <t>자재 38</t>
  </si>
  <si>
    <t>169</t>
  </si>
  <si>
    <t>82</t>
  </si>
  <si>
    <t>자재 39</t>
  </si>
  <si>
    <t>168</t>
  </si>
  <si>
    <t>84</t>
  </si>
  <si>
    <t>자재 40</t>
  </si>
  <si>
    <t>자재 41</t>
  </si>
  <si>
    <t>173</t>
  </si>
  <si>
    <t>86</t>
  </si>
  <si>
    <t>자재 42</t>
  </si>
  <si>
    <t>자재 43</t>
  </si>
  <si>
    <t>자재 44</t>
  </si>
  <si>
    <t>736</t>
  </si>
  <si>
    <t>89</t>
  </si>
  <si>
    <t>자재 45</t>
  </si>
  <si>
    <t>43</t>
  </si>
  <si>
    <t>자재 46</t>
  </si>
  <si>
    <t>자재 47</t>
  </si>
  <si>
    <t>104</t>
  </si>
  <si>
    <t>57</t>
  </si>
  <si>
    <t>자재 48</t>
  </si>
  <si>
    <t>자재 49</t>
  </si>
  <si>
    <t>711</t>
  </si>
  <si>
    <t>자재 50</t>
  </si>
  <si>
    <t>자재 51</t>
  </si>
  <si>
    <t>자재 52</t>
  </si>
  <si>
    <t>1353</t>
  </si>
  <si>
    <t>1216</t>
  </si>
  <si>
    <t>자재 53</t>
  </si>
  <si>
    <t>자재 54</t>
  </si>
  <si>
    <t>479</t>
  </si>
  <si>
    <t>자재 55</t>
  </si>
  <si>
    <t>606</t>
  </si>
  <si>
    <t>자재 56</t>
  </si>
  <si>
    <t>자재 57</t>
  </si>
  <si>
    <t>자재 58</t>
  </si>
  <si>
    <t>자재 59</t>
  </si>
  <si>
    <t>자재 60</t>
  </si>
  <si>
    <t>604</t>
  </si>
  <si>
    <t>자재 61</t>
  </si>
  <si>
    <t>자재 62</t>
  </si>
  <si>
    <t>600</t>
  </si>
  <si>
    <t>476</t>
  </si>
  <si>
    <t>자재 63</t>
  </si>
  <si>
    <t>자재 64</t>
  </si>
  <si>
    <t>자재 65</t>
  </si>
  <si>
    <t>자재 66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</si>
  <si>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</si>
  <si>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</si>
  <si>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</si>
  <si>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</si>
  <si>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</si>
  <si>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</si>
  <si>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</si>
  <si>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</si>
  <si>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</si>
  <si>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</si>
  <si>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</si>
  <si>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</si>
  <si>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</si>
  <si>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</si>
  <si>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</si>
  <si>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</si>
  <si>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자재 67</t>
  </si>
  <si>
    <t>자재 68</t>
  </si>
  <si>
    <t>자재 69</t>
  </si>
  <si>
    <t>자재 70</t>
  </si>
  <si>
    <t>자재 71</t>
  </si>
  <si>
    <t>자재 72</t>
  </si>
  <si>
    <t>자재 73</t>
  </si>
  <si>
    <t>자재 74</t>
  </si>
  <si>
    <t>자재 75</t>
  </si>
  <si>
    <t>자재 76</t>
  </si>
  <si>
    <t>자재 77</t>
  </si>
  <si>
    <t>1508</t>
  </si>
  <si>
    <t>자재 78</t>
  </si>
  <si>
    <t>자재 79</t>
  </si>
  <si>
    <t>자재 80</t>
  </si>
  <si>
    <t>자재 81</t>
  </si>
  <si>
    <t>자재 82</t>
  </si>
  <si>
    <t>자재 83</t>
  </si>
  <si>
    <t>1477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</si>
  <si>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</si>
  <si>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</si>
  <si>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</si>
  <si>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</si>
  <si>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</si>
  <si>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</si>
  <si>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</si>
  <si>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</si>
  <si>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</si>
  <si>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</si>
  <si>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</si>
  <si>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616</t>
  </si>
  <si>
    <t>자재 95</t>
  </si>
  <si>
    <t>자재 96</t>
  </si>
  <si>
    <t>A3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</si>
  <si>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</si>
  <si>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</si>
  <si>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</si>
  <si>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</si>
  <si>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</si>
  <si>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</si>
  <si>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</si>
  <si>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</si>
  <si>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</si>
  <si>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</si>
  <si>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</si>
  <si>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</si>
  <si>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</si>
  <si>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</si>
  <si>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</si>
  <si>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</si>
  <si>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</si>
  <si>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</si>
  <si>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</si>
  <si>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</si>
  <si>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</si>
  <si>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</si>
  <si>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</si>
  <si>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</si>
  <si>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</si>
  <si>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</si>
  <si>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</si>
  <si>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</si>
  <si>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</si>
  <si>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</si>
  <si>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</si>
  <si>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</si>
  <si>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</si>
  <si>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폐기물 처리비</t>
  </si>
  <si>
    <t>D3</t>
  </si>
  <si>
    <t>외    자    재</t>
  </si>
  <si>
    <t>...</t>
  </si>
  <si>
    <t>폐콘크리트</t>
  </si>
  <si>
    <t>이물질이 없는 순수한 폐콘크리트</t>
  </si>
  <si>
    <t>TON</t>
  </si>
  <si>
    <t>혼합건설폐기물</t>
  </si>
  <si>
    <t>불연성 건설폐기물에 가연성 5% 이하 혼합</t>
  </si>
  <si>
    <t>건설폐기물 상차 및 운반비 - 중량 기준</t>
  </si>
  <si>
    <t>중간처리 대상, 15ton 덤프트럭, 30km</t>
  </si>
  <si>
    <t>댐퍼수량</t>
    <phoneticPr fontId="1" type="noConversion"/>
  </si>
  <si>
    <t>벽식</t>
    <phoneticPr fontId="1" type="noConversion"/>
  </si>
  <si>
    <t>층고</t>
    <phoneticPr fontId="1" type="noConversion"/>
  </si>
  <si>
    <t>상부뚜껑</t>
    <phoneticPr fontId="1" type="noConversion"/>
  </si>
  <si>
    <t>010107  건설폐기물처리비</t>
    <phoneticPr fontId="1" type="noConversion"/>
  </si>
  <si>
    <t>콘크리트 인력비빔 타설</t>
  </si>
  <si>
    <t>무근구조물</t>
  </si>
  <si>
    <t>58BE6531701953D05AFB6C5E513331</t>
  </si>
  <si>
    <t>배합설계 재료</t>
  </si>
  <si>
    <t>골재 25mm, 배합종류 (A)</t>
  </si>
  <si>
    <t>58BE6531701953D20CCF6239433A68</t>
  </si>
  <si>
    <t>58BE6531701953D05AFB6C5E51333158BE6531701953D20CCF6239433A68</t>
  </si>
  <si>
    <t>58BE6531701953D05AF961851730C9</t>
  </si>
  <si>
    <t>58BE6531701953D05AFB6C5E51333158BE6531701953D05AF961851730C9</t>
  </si>
  <si>
    <t>배합설계 재료  골재 25mm, 배합종류 (A)  M3     ( 호표 34 )</t>
  </si>
  <si>
    <t>시멘트</t>
  </si>
  <si>
    <t>시멘트(별도)</t>
  </si>
  <si>
    <t>별도</t>
  </si>
  <si>
    <t>5F9F85753A19653B667C6A978235FBC0945EE3</t>
  </si>
  <si>
    <t>58BE6531701953D20CCF6239433A685F9F85753A19653B667C6A978235FBC0945EE3</t>
  </si>
  <si>
    <t>모래</t>
  </si>
  <si>
    <t>(별도)</t>
  </si>
  <si>
    <t>5FBA75F6FE190535156864CA2038CCDC4BD477</t>
  </si>
  <si>
    <t>58BE6531701953D20CCF6239433A685FBA75F6FE190535156864CA2038CCDC4BD477</t>
  </si>
  <si>
    <t>자갈</t>
  </si>
  <si>
    <t>(별도), 25mm, #57</t>
  </si>
  <si>
    <t>5FBA75F6FE1905340F1F62D7C834EE70FAF567</t>
  </si>
  <si>
    <t>58BE6531701953D20CCF6239433A685FBA75F6FE1905340F1F62D7C834EE70FAF567</t>
  </si>
  <si>
    <t>콘크리트 인력비빔 타설  무근구조물  M3     ( 호표 35 )</t>
  </si>
  <si>
    <t>콘크리트공</t>
  </si>
  <si>
    <t>586105F73B1998CFA791630B863E780217E0C7</t>
  </si>
  <si>
    <t>58BE6531701953D05AF961851730C9586105F73B1998CFA791630B863E780217E0C7</t>
  </si>
  <si>
    <t>586105F73B1998CFA791630B863E780217E1E9</t>
  </si>
  <si>
    <t>58BE6531701953D05AF961851730C9586105F73B1998CFA791630B863E780217E1E9</t>
  </si>
  <si>
    <t>kg</t>
    <phoneticPr fontId="1" type="noConversion"/>
  </si>
  <si>
    <t>콘크리트 인력비빔 타설  무근구조물  M3     ( 호표 69 )</t>
    <phoneticPr fontId="1" type="noConversion"/>
  </si>
  <si>
    <t>무근구조물</t>
    <phoneticPr fontId="1" type="noConversion"/>
  </si>
  <si>
    <t>M3</t>
    <phoneticPr fontId="1" type="noConversion"/>
  </si>
  <si>
    <t>호표 69</t>
    <phoneticPr fontId="1" type="noConversion"/>
  </si>
  <si>
    <t xml:space="preserve">콘크리트 인력비빔 타설 </t>
    <phoneticPr fontId="1" type="noConversion"/>
  </si>
  <si>
    <t>GL~1층</t>
    <phoneticPr fontId="1" type="noConversion"/>
  </si>
  <si>
    <t>0-무
1-유</t>
    <phoneticPr fontId="1" type="noConversion"/>
  </si>
  <si>
    <t>치장벽돌
유무</t>
    <phoneticPr fontId="1" type="noConversion"/>
  </si>
  <si>
    <t>5829744AF945DED90696D74F2E7823</t>
  </si>
  <si>
    <t>01010108</t>
  </si>
  <si>
    <t>010101085829744AF945DED90696D74F2E7823</t>
  </si>
  <si>
    <t>5F0CE40479E400E4E999E5E55F88353548C3D8</t>
  </si>
  <si>
    <t>5829744AF945DED90696D74F2E78235F0CE40479E400E4E999E5E55F88353548C3D8</t>
  </si>
  <si>
    <t>호표 83</t>
  </si>
  <si>
    <t>5829744AF945DED933975F9DF718E3</t>
  </si>
  <si>
    <t>5829744AF945DED90696D74F2E78235829744AF945DED933975F9DF718E3</t>
  </si>
  <si>
    <t>발포폴리스티렌 설치(격자넣기, 벽)  50mm 초과 ~ 100mm 이하  M2  건축 5-3-1   ( 호표 83 )</t>
  </si>
  <si>
    <t>58FA043B79F89F52BB9FE8D45A18CE1D65F3A9</t>
  </si>
  <si>
    <t>5829744AF945DED933975F9DF718E358FA043B79F89F52BB9FE8D45A18CE1D65F3A9</t>
  </si>
  <si>
    <t>58FA043B79F89F52BB9FE8D45A18CE1D65C3D7</t>
  </si>
  <si>
    <t>5829744AF945DED933975F9DF718E358FA043B79F89F52BB9FE8D45A18CE1D65C3D7</t>
  </si>
  <si>
    <t>호표 70</t>
  </si>
  <si>
    <t>열반사단열재</t>
    <phoneticPr fontId="1" type="noConversion"/>
  </si>
  <si>
    <t>그루미, 20mm</t>
    <phoneticPr fontId="1" type="noConversion"/>
  </si>
  <si>
    <t>열반사단열재 설치</t>
    <phoneticPr fontId="1" type="noConversion"/>
  </si>
  <si>
    <t>20mm</t>
    <phoneticPr fontId="1" type="noConversion"/>
  </si>
  <si>
    <t>열반사단열재  벽, 20mm  M2  건축 5-3-1   ( 호표 70 )</t>
    <phoneticPr fontId="1" type="noConversion"/>
  </si>
  <si>
    <t>벽, 20mm</t>
    <phoneticPr fontId="1" type="noConversion"/>
  </si>
  <si>
    <t>열반사단열재</t>
    <phoneticPr fontId="1" type="noConversion"/>
  </si>
  <si>
    <t>3.0mm, 구조틀및부자재포함</t>
  </si>
  <si>
    <t>소규모아스콘포장+</t>
  </si>
  <si>
    <t>표층5Cm+기층7.5Cm+보조기층20Cm</t>
  </si>
  <si>
    <t>아스콘포장 철거</t>
  </si>
  <si>
    <t>커팅</t>
  </si>
  <si>
    <t>외벽</t>
  </si>
  <si>
    <t>댐퍼폭</t>
    <phoneticPr fontId="1" type="noConversion"/>
  </si>
  <si>
    <t>화강석붙임(건식/TRUSS, 버너)  벽, 적색계열 30mm, 틀포함  M2     ( 호표 9 )</t>
  </si>
  <si>
    <t>590D851FCF3EC66BF4E23119A4E027</t>
  </si>
  <si>
    <t>자연석판석</t>
  </si>
  <si>
    <t>자연석판석, 버너마감, 30mm, 운천석판재</t>
  </si>
  <si>
    <t>5E24E576D5301690650221C2A54094802725F6</t>
  </si>
  <si>
    <t>590D851FCF3EC66BF4E23119A4E0275E24E576D5301690650221C2A54094802725F6</t>
  </si>
  <si>
    <t>강재트러스 설치</t>
  </si>
  <si>
    <t>석재판 규격 0.3m2 초과~0.8m2 이하</t>
  </si>
  <si>
    <t>호표 76</t>
  </si>
  <si>
    <t>590D851FCF3ED672E6B2819965CE54</t>
  </si>
  <si>
    <t>590D851FCF3EC66BF4E23119A4E027590D851FCF3ED672E6B2819965CE54</t>
  </si>
  <si>
    <t>석재판붙임(강재트러스 지지공법, 줄눈포함)</t>
  </si>
  <si>
    <t>호표 77</t>
  </si>
  <si>
    <t>590D851FCF3ED672E6B2819965CF7A</t>
  </si>
  <si>
    <t>590D851FCF3EC66BF4E23119A4E027590D851FCF3ED672E6B2819965CF7A</t>
  </si>
  <si>
    <t>일반구조용각형강관</t>
  </si>
  <si>
    <t>일반구조용각형강관, 각형강관, 50*50*1.6mm</t>
  </si>
  <si>
    <t>5E50253F953F16A8C662F1F651E0ABD3821469</t>
  </si>
  <si>
    <t>590D851FCF3EC66BF4E23119A4E0275E50253F953F16A8C662F1F651E0ABD3821469</t>
  </si>
  <si>
    <t>호표 78</t>
  </si>
  <si>
    <t>590DB5505B3A6670B4F2D1E4C3EE1B</t>
  </si>
  <si>
    <t>590D851FCF3EC66BF4E23119A4E027590DB5505B3A6670B4F2D1E4C3EE1B</t>
  </si>
  <si>
    <t>강재트러스 설치  석재판 규격 0.3m2 초과~0.8m2 이하  M2     ( 호표 76 )</t>
  </si>
  <si>
    <t>59D7D508603E56F55E42015793FA666FDEE50A</t>
  </si>
  <si>
    <t>590D851FCF3ED672E6B2819965CE5459D7D508603E56F55E42015793FA666FDEE50A</t>
  </si>
  <si>
    <t>59D7D508603E56F55E42015793FA666FDEE468</t>
  </si>
  <si>
    <t>590D851FCF3ED672E6B2819965CE5459D7D508603E56F55E42015793FA666FDEE468</t>
  </si>
  <si>
    <t>581405A5343D7680E062E17F12DC001</t>
  </si>
  <si>
    <t>590D851FCF3ED672E6B2819965CE54581405A5343D7680E062E17F12DC001</t>
  </si>
  <si>
    <t>석재판붙임(강재트러스 지지공법, 줄눈포함)  석재판 규격 0.3m2 초과~0.8m2 이하  M2     ( 호표 77 )</t>
  </si>
  <si>
    <t>석공</t>
  </si>
  <si>
    <t>일반공사 즤종</t>
  </si>
  <si>
    <t>59D7D508603E56F55E42015793FA666FDEE735</t>
  </si>
  <si>
    <t>590D851FCF3ED672E6B2819965CF7A59D7D508603E56F55E42015793FA666FDEE735</t>
  </si>
  <si>
    <t>59D7D508603E56F55E42015793FA666FDEE463</t>
  </si>
  <si>
    <t>590D851FCF3ED672E6B2819965CF7A59D7D508603E56F55E42015793FA666FDEE463</t>
  </si>
  <si>
    <t>590D851FCF3ED672E6B2819965CF7A581405A5343D7680E062E17F12DC001</t>
  </si>
  <si>
    <t>석공</t>
    <phoneticPr fontId="1" type="noConversion"/>
  </si>
  <si>
    <t>화강석 철거+  벽, 건식  M2     ( 호표 113 )</t>
  </si>
  <si>
    <t>590C4517A837D61776D2F144F9FD88</t>
  </si>
  <si>
    <t>59D7D508603E56F55E42015793FA666FDEE462</t>
  </si>
  <si>
    <t>590C4517A837D61776D2F144F9FD8859D7D508603E56F55E42015793FA666FDEE462</t>
  </si>
  <si>
    <t>590C4517A837D61776D2F144F9FD8859D7D508603E56F55E42015793FA666FDEE463</t>
  </si>
  <si>
    <t>공구손료 및 잡재료비</t>
  </si>
  <si>
    <t>인력품의 1.5%</t>
  </si>
  <si>
    <t>590C4517A837D61776D2F144F9FD88581405A5343D7680E062E17F12DC001</t>
  </si>
  <si>
    <t>건축</t>
    <phoneticPr fontId="1" type="noConversion"/>
  </si>
  <si>
    <t>댐퍼</t>
    <phoneticPr fontId="1" type="noConversion"/>
  </si>
  <si>
    <t>할증</t>
    <phoneticPr fontId="1" type="noConversion"/>
  </si>
  <si>
    <t>HD-S2015-F8</t>
    <phoneticPr fontId="1" type="noConversion"/>
  </si>
  <si>
    <t>HD-S2015-F8-5</t>
    <phoneticPr fontId="1" type="noConversion"/>
  </si>
  <si>
    <t>외부</t>
    <phoneticPr fontId="1" type="noConversion"/>
  </si>
  <si>
    <t>내부</t>
    <phoneticPr fontId="1" type="noConversion"/>
  </si>
  <si>
    <t>마감재 철거</t>
    <phoneticPr fontId="1" type="noConversion"/>
  </si>
  <si>
    <t>강관 조립말비계(이동식)설치 및 해체</t>
  </si>
  <si>
    <t>높이 2m, 3개월</t>
  </si>
  <si>
    <t>비닐타일마감 철거</t>
  </si>
  <si>
    <t>바닥,부분철거</t>
  </si>
  <si>
    <t>콘크리트구조물 헐기(소형장비)</t>
  </si>
  <si>
    <t>전기식, 무근</t>
  </si>
  <si>
    <t>목조, 칸막이벽 철거</t>
  </si>
  <si>
    <t>해체재 재사용 안 함</t>
  </si>
  <si>
    <t>스텐레스 1.2T</t>
  </si>
  <si>
    <t>천장점검구 설치</t>
  </si>
  <si>
    <t>AL 백색, 450*450mm</t>
  </si>
  <si>
    <t>12T</t>
    <phoneticPr fontId="1" type="noConversion"/>
  </si>
  <si>
    <t>단가 수정함</t>
    <phoneticPr fontId="1" type="noConversion"/>
  </si>
  <si>
    <t>우레탄도막방수</t>
    <phoneticPr fontId="1" type="noConversion"/>
  </si>
  <si>
    <t>바닥 3mm 노출</t>
    <phoneticPr fontId="1" type="noConversion"/>
  </si>
  <si>
    <t>벽 1mm 노출</t>
    <phoneticPr fontId="1" type="noConversion"/>
  </si>
  <si>
    <t>대형곡면스크린</t>
    <phoneticPr fontId="1" type="noConversion"/>
  </si>
  <si>
    <t>빔프로젝트</t>
    <phoneticPr fontId="1" type="noConversion"/>
  </si>
  <si>
    <t>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</si>
</sst>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7" formatCode="#,###;\-#,###;#;"/>
    <numFmt numFmtId="178" formatCode="#,##0.00#"/>
    <numFmt numFmtId="179" formatCode="#,##0.0"/>
    <numFmt numFmtId="180" formatCode="#,##0.00#;\-#,##0.00#;#"/>
    <numFmt numFmtId="182" formatCode="_-* #,##0.0_-;\-* #,##0.0_-;_-* &quot;-&quot;_-;_-@_-"/>
    <numFmt numFmtId="183" formatCode="0.0"/>
    <numFmt numFmtId="184" formatCode="#,###;\-#,###;#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180" fontId="4" fillId="0" borderId="1" xfId="0" quotePrefix="1" applyNumberFormat="1" applyFont="1" applyBorder="1" applyAlignment="1">
      <alignment vertical="center" wrapText="1"/>
    </xf>
    <xf numFmtId="180" fontId="4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8" fillId="0" borderId="5" xfId="0" quotePrefix="1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178" fontId="8" fillId="0" borderId="5" xfId="0" applyNumberFormat="1" applyFont="1" applyBorder="1" applyAlignment="1">
      <alignment vertical="center" wrapText="1"/>
    </xf>
    <xf numFmtId="179" fontId="8" fillId="0" borderId="5" xfId="0" applyNumberFormat="1" applyFont="1" applyBorder="1" applyAlignment="1">
      <alignment vertical="center" wrapText="1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>
      <alignment vertical="center"/>
    </xf>
    <xf numFmtId="180" fontId="8" fillId="0" borderId="5" xfId="0" quotePrefix="1" applyNumberFormat="1" applyFont="1" applyBorder="1" applyAlignment="1">
      <alignment vertical="center" wrapText="1"/>
    </xf>
    <xf numFmtId="180" fontId="8" fillId="0" borderId="5" xfId="0" applyNumberFormat="1" applyFont="1" applyBorder="1" applyAlignment="1">
      <alignment vertical="center" wrapText="1"/>
    </xf>
    <xf numFmtId="41" fontId="8" fillId="0" borderId="5" xfId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8" fillId="0" borderId="1" xfId="0" quotePrefix="1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178" fontId="8" fillId="0" borderId="1" xfId="0" applyNumberFormat="1" applyFont="1" applyBorder="1" applyAlignment="1">
      <alignment vertical="center" wrapText="1"/>
    </xf>
    <xf numFmtId="179" fontId="8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4" fillId="0" borderId="1" xfId="0" quotePrefix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83" fontId="4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182" fontId="0" fillId="0" borderId="0" xfId="1" applyNumberFormat="1" applyFont="1" applyFill="1">
      <alignment vertical="center"/>
    </xf>
    <xf numFmtId="0" fontId="0" fillId="0" borderId="0" xfId="0" applyFill="1" applyAlignment="1">
      <alignment horizontal="center" vertical="center" wrapText="1"/>
    </xf>
    <xf numFmtId="43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0" fillId="0" borderId="0" xfId="0" quotePrefix="1" applyFill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84" fontId="4" fillId="0" borderId="1" xfId="0" applyNumberFormat="1" applyFont="1" applyFill="1" applyBorder="1" applyAlignment="1">
      <alignment vertical="center" wrapText="1"/>
    </xf>
    <xf numFmtId="0" fontId="5" fillId="0" borderId="0" xfId="0" quotePrefix="1" applyFont="1" applyAlignment="1">
      <alignment horizontal="left" vertical="center" inden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horizontal="left" vertical="center" indent="1"/>
    </xf>
    <xf numFmtId="0" fontId="0" fillId="0" borderId="0" xfId="0" quotePrefix="1" applyFill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left" vertical="center" indent="1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178" fontId="8" fillId="0" borderId="5" xfId="0" applyNumberFormat="1" applyFont="1" applyBorder="1" applyAlignment="1">
      <alignment vertical="center" wrapText="1"/>
    </xf>
    <xf numFmtId="179" fontId="8" fillId="0" borderId="5" xfId="0" applyNumberFormat="1" applyFont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1"/>
  <sheetViews>
    <sheetView tabSelected="1" view="pageBreakPreview" zoomScale="85" zoomScaleNormal="100" zoomScaleSheetLayoutView="85" workbookViewId="0">
      <selection activeCell="I91" sqref="I91"/>
    </sheetView>
  </sheetViews>
  <sheetFormatPr defaultColWidth="9" defaultRowHeight="16.5"/>
  <cols>
    <col min="1" max="2" width="30.625" style="42" customWidth="1"/>
    <col min="3" max="3" width="4.625" style="42" customWidth="1"/>
    <col min="4" max="4" width="8.625" style="42" customWidth="1"/>
    <col min="5" max="12" width="13.625" style="42" customWidth="1"/>
    <col min="13" max="13" width="12.625" style="42" customWidth="1"/>
    <col min="14" max="43" width="2.625" style="42" hidden="1" customWidth="1"/>
    <col min="44" max="44" width="10.625" style="42" hidden="1" customWidth="1"/>
    <col min="45" max="46" width="1.625" style="42" hidden="1" customWidth="1"/>
    <col min="47" max="47" width="24.625" style="42" hidden="1" customWidth="1"/>
    <col min="48" max="48" width="10.625" style="42" hidden="1" customWidth="1"/>
    <col min="49" max="49" width="10.625" style="42" customWidth="1"/>
    <col min="50" max="51" width="6.875" style="42" hidden="1" customWidth="1"/>
    <col min="52" max="54" width="4.875" style="42" hidden="1" customWidth="1"/>
    <col min="55" max="55" width="6.25" style="42" hidden="1" customWidth="1"/>
    <col min="56" max="56" width="7.125" style="42" hidden="1" customWidth="1"/>
    <col min="57" max="57" width="4.875" style="42" hidden="1" customWidth="1"/>
    <col min="58" max="58" width="10.75" style="42" hidden="1" customWidth="1"/>
    <col min="59" max="59" width="6.625" style="42" hidden="1" customWidth="1"/>
    <col min="60" max="61" width="9" style="42" customWidth="1"/>
    <col min="62" max="16384" width="9" style="42"/>
  </cols>
  <sheetData>
    <row r="1" spans="1:59" ht="30" customHeight="1">
      <c r="A1" s="75" t="e">
        <f>#REF!</f>
        <v>#REF!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59" ht="30" customHeight="1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/>
      <c r="G2" s="76" t="s">
        <v>7</v>
      </c>
      <c r="H2" s="76"/>
      <c r="I2" s="76" t="s">
        <v>8</v>
      </c>
      <c r="J2" s="76"/>
      <c r="K2" s="76" t="s">
        <v>9</v>
      </c>
      <c r="L2" s="76"/>
      <c r="M2" s="76" t="s">
        <v>10</v>
      </c>
      <c r="N2" s="70" t="s">
        <v>15</v>
      </c>
      <c r="O2" s="70" t="s">
        <v>12</v>
      </c>
      <c r="P2" s="70" t="s">
        <v>16</v>
      </c>
      <c r="Q2" s="70" t="s">
        <v>11</v>
      </c>
      <c r="R2" s="70" t="s">
        <v>17</v>
      </c>
      <c r="S2" s="70" t="s">
        <v>18</v>
      </c>
      <c r="T2" s="70" t="s">
        <v>19</v>
      </c>
      <c r="U2" s="70" t="s">
        <v>20</v>
      </c>
      <c r="V2" s="70" t="s">
        <v>21</v>
      </c>
      <c r="W2" s="70" t="s">
        <v>22</v>
      </c>
      <c r="X2" s="70" t="s">
        <v>23</v>
      </c>
      <c r="Y2" s="70" t="s">
        <v>24</v>
      </c>
      <c r="Z2" s="70" t="s">
        <v>25</v>
      </c>
      <c r="AA2" s="70" t="s">
        <v>26</v>
      </c>
      <c r="AB2" s="70" t="s">
        <v>27</v>
      </c>
      <c r="AC2" s="70" t="s">
        <v>28</v>
      </c>
      <c r="AD2" s="70" t="s">
        <v>29</v>
      </c>
      <c r="AE2" s="70" t="s">
        <v>30</v>
      </c>
      <c r="AF2" s="70" t="s">
        <v>31</v>
      </c>
      <c r="AG2" s="70" t="s">
        <v>32</v>
      </c>
      <c r="AH2" s="70" t="s">
        <v>33</v>
      </c>
      <c r="AI2" s="70" t="s">
        <v>34</v>
      </c>
      <c r="AJ2" s="70" t="s">
        <v>35</v>
      </c>
      <c r="AK2" s="70" t="s">
        <v>36</v>
      </c>
      <c r="AL2" s="70" t="s">
        <v>37</v>
      </c>
      <c r="AM2" s="70" t="s">
        <v>38</v>
      </c>
      <c r="AN2" s="70" t="s">
        <v>39</v>
      </c>
      <c r="AO2" s="70" t="s">
        <v>40</v>
      </c>
      <c r="AP2" s="70" t="s">
        <v>41</v>
      </c>
      <c r="AQ2" s="70" t="s">
        <v>42</v>
      </c>
      <c r="AR2" s="70" t="s">
        <v>43</v>
      </c>
      <c r="AS2" s="70" t="s">
        <v>13</v>
      </c>
      <c r="AT2" s="70" t="s">
        <v>14</v>
      </c>
      <c r="AU2" s="70" t="s">
        <v>44</v>
      </c>
      <c r="AV2" s="70" t="s">
        <v>45</v>
      </c>
      <c r="AW2" s="61"/>
      <c r="AX2" s="43"/>
      <c r="AY2" s="43"/>
      <c r="AZ2" s="71" t="s">
        <v>1214</v>
      </c>
      <c r="BA2" s="72"/>
      <c r="BB2" s="72"/>
      <c r="BC2" s="72"/>
      <c r="BD2" s="73"/>
      <c r="BE2" s="74" t="s">
        <v>1284</v>
      </c>
      <c r="BF2" s="73"/>
      <c r="BG2" s="44" t="s">
        <v>1333</v>
      </c>
    </row>
    <row r="3" spans="1:59" ht="30" customHeight="1">
      <c r="A3" s="76"/>
      <c r="B3" s="76"/>
      <c r="C3" s="76"/>
      <c r="D3" s="76"/>
      <c r="E3" s="45" t="s">
        <v>5</v>
      </c>
      <c r="F3" s="45" t="s">
        <v>6</v>
      </c>
      <c r="G3" s="45" t="s">
        <v>5</v>
      </c>
      <c r="H3" s="45" t="s">
        <v>6</v>
      </c>
      <c r="I3" s="45" t="s">
        <v>5</v>
      </c>
      <c r="J3" s="45" t="s">
        <v>6</v>
      </c>
      <c r="K3" s="45" t="s">
        <v>5</v>
      </c>
      <c r="L3" s="45" t="s">
        <v>6</v>
      </c>
      <c r="M3" s="76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61"/>
      <c r="AX3" s="43"/>
      <c r="AY3" s="43"/>
      <c r="AZ3" s="46" t="s">
        <v>1215</v>
      </c>
      <c r="BA3" s="46" t="s">
        <v>1216</v>
      </c>
      <c r="BB3" s="47" t="s">
        <v>1217</v>
      </c>
      <c r="BC3" s="48" t="s">
        <v>1254</v>
      </c>
      <c r="BD3" s="49" t="s">
        <v>1256</v>
      </c>
      <c r="BE3" s="46" t="s">
        <v>1332</v>
      </c>
      <c r="BF3" s="50">
        <v>1.7</v>
      </c>
      <c r="BG3" s="51">
        <v>1</v>
      </c>
    </row>
    <row r="4" spans="1:59" ht="30" customHeight="1">
      <c r="A4" s="39" t="s">
        <v>47</v>
      </c>
      <c r="B4" s="39" t="s">
        <v>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4" t="s">
        <v>48</v>
      </c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42" t="s">
        <v>1336</v>
      </c>
      <c r="AY4" s="42" t="s">
        <v>1337</v>
      </c>
      <c r="AZ4" s="26">
        <v>3</v>
      </c>
      <c r="BA4" s="26">
        <v>5.7</v>
      </c>
      <c r="BB4" s="26">
        <v>3</v>
      </c>
      <c r="BC4" s="26">
        <v>0.5</v>
      </c>
      <c r="BD4" s="26">
        <v>1</v>
      </c>
      <c r="BE4" s="46" t="s">
        <v>1331</v>
      </c>
      <c r="BF4" s="50">
        <f>BF3+0.3</f>
        <v>2</v>
      </c>
    </row>
    <row r="5" spans="1:59" ht="30" customHeight="1">
      <c r="A5" s="39" t="s">
        <v>49</v>
      </c>
      <c r="B5" s="39" t="s">
        <v>50</v>
      </c>
      <c r="C5" s="39" t="s">
        <v>51</v>
      </c>
      <c r="D5" s="41">
        <f>AX5*$BG$3</f>
        <v>86.4</v>
      </c>
      <c r="E5" s="40"/>
      <c r="F5" s="40"/>
      <c r="G5" s="40"/>
      <c r="H5" s="40"/>
      <c r="I5" s="40"/>
      <c r="J5" s="40"/>
      <c r="K5" s="40"/>
      <c r="L5" s="40"/>
      <c r="M5" s="39"/>
      <c r="N5" s="54" t="s">
        <v>53</v>
      </c>
      <c r="O5" s="54" t="s">
        <v>46</v>
      </c>
      <c r="P5" s="54" t="s">
        <v>46</v>
      </c>
      <c r="Q5" s="54" t="s">
        <v>48</v>
      </c>
      <c r="R5" s="54" t="s">
        <v>54</v>
      </c>
      <c r="S5" s="54" t="s">
        <v>55</v>
      </c>
      <c r="T5" s="54" t="s">
        <v>55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4" t="s">
        <v>46</v>
      </c>
      <c r="AS5" s="54" t="s">
        <v>46</v>
      </c>
      <c r="AT5" s="53"/>
      <c r="AU5" s="54" t="s">
        <v>56</v>
      </c>
      <c r="AV5" s="53">
        <v>4</v>
      </c>
      <c r="AW5" s="53"/>
      <c r="AX5" s="42">
        <f>4*AZ4*BA4+4*1.5*BB4</f>
        <v>86.4</v>
      </c>
      <c r="BA5" s="55">
        <f>BA4+0.5</f>
        <v>6.2</v>
      </c>
      <c r="BD5" s="56" t="s">
        <v>1255</v>
      </c>
    </row>
    <row r="6" spans="1:59" ht="30" customHeight="1">
      <c r="A6" s="39" t="s">
        <v>1339</v>
      </c>
      <c r="B6" s="39" t="s">
        <v>1340</v>
      </c>
      <c r="C6" s="39" t="s">
        <v>180</v>
      </c>
      <c r="D6" s="41">
        <v>3</v>
      </c>
      <c r="E6" s="40"/>
      <c r="F6" s="40"/>
      <c r="G6" s="40"/>
      <c r="H6" s="40"/>
      <c r="I6" s="40"/>
      <c r="J6" s="40"/>
      <c r="K6" s="40"/>
      <c r="L6" s="40"/>
      <c r="M6" s="39"/>
      <c r="N6" s="54"/>
      <c r="O6" s="54"/>
      <c r="P6" s="54"/>
      <c r="Q6" s="54"/>
      <c r="R6" s="54"/>
      <c r="S6" s="54"/>
      <c r="T6" s="5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4"/>
      <c r="AT6" s="53"/>
      <c r="AU6" s="54"/>
      <c r="AV6" s="53"/>
      <c r="AW6" s="53"/>
      <c r="BA6" s="55"/>
      <c r="BD6" s="56"/>
    </row>
    <row r="7" spans="1:59" ht="30" customHeight="1">
      <c r="A7" s="39" t="s">
        <v>62</v>
      </c>
      <c r="B7" s="39" t="s">
        <v>63</v>
      </c>
      <c r="C7" s="39" t="s">
        <v>51</v>
      </c>
      <c r="D7" s="41">
        <v>75</v>
      </c>
      <c r="E7" s="40"/>
      <c r="F7" s="40"/>
      <c r="G7" s="40"/>
      <c r="H7" s="40"/>
      <c r="I7" s="40"/>
      <c r="J7" s="40"/>
      <c r="K7" s="40"/>
      <c r="L7" s="40"/>
      <c r="M7" s="39"/>
      <c r="N7" s="54"/>
      <c r="O7" s="54"/>
      <c r="P7" s="54"/>
      <c r="Q7" s="54"/>
      <c r="R7" s="54"/>
      <c r="S7" s="54"/>
      <c r="T7" s="54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  <c r="AS7" s="54"/>
      <c r="AT7" s="53"/>
      <c r="AU7" s="54"/>
      <c r="AV7" s="53"/>
      <c r="AW7" s="53"/>
      <c r="BA7" s="55"/>
      <c r="BD7" s="56"/>
    </row>
    <row r="8" spans="1:59" ht="30" customHeight="1">
      <c r="A8" s="39" t="s">
        <v>66</v>
      </c>
      <c r="B8" s="39" t="s">
        <v>67</v>
      </c>
      <c r="C8" s="39" t="s">
        <v>51</v>
      </c>
      <c r="D8" s="41">
        <v>36</v>
      </c>
      <c r="E8" s="40"/>
      <c r="F8" s="40"/>
      <c r="G8" s="40"/>
      <c r="H8" s="40"/>
      <c r="I8" s="40"/>
      <c r="J8" s="40"/>
      <c r="K8" s="40"/>
      <c r="L8" s="40"/>
      <c r="M8" s="39"/>
      <c r="N8" s="54"/>
      <c r="O8" s="54"/>
      <c r="P8" s="54"/>
      <c r="Q8" s="54"/>
      <c r="R8" s="54"/>
      <c r="S8" s="54"/>
      <c r="T8" s="54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  <c r="AS8" s="54"/>
      <c r="AT8" s="53"/>
      <c r="AU8" s="54"/>
      <c r="AV8" s="53"/>
      <c r="AW8" s="53"/>
      <c r="BA8" s="55"/>
      <c r="BD8" s="56"/>
    </row>
    <row r="9" spans="1:59" ht="30" customHeight="1">
      <c r="A9" s="39" t="s">
        <v>70</v>
      </c>
      <c r="B9" s="39" t="s">
        <v>46</v>
      </c>
      <c r="C9" s="39" t="s">
        <v>51</v>
      </c>
      <c r="D9" s="41">
        <f>AX9*$BG$3</f>
        <v>30</v>
      </c>
      <c r="E9" s="40"/>
      <c r="F9" s="40"/>
      <c r="G9" s="40"/>
      <c r="H9" s="40"/>
      <c r="I9" s="40"/>
      <c r="J9" s="40"/>
      <c r="K9" s="40"/>
      <c r="L9" s="40"/>
      <c r="M9" s="39"/>
      <c r="N9" s="54" t="s">
        <v>72</v>
      </c>
      <c r="O9" s="54" t="s">
        <v>46</v>
      </c>
      <c r="P9" s="54" t="s">
        <v>46</v>
      </c>
      <c r="Q9" s="54" t="s">
        <v>48</v>
      </c>
      <c r="R9" s="54" t="s">
        <v>54</v>
      </c>
      <c r="S9" s="54" t="s">
        <v>55</v>
      </c>
      <c r="T9" s="54" t="s">
        <v>55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4" t="s">
        <v>46</v>
      </c>
      <c r="AS9" s="54" t="s">
        <v>46</v>
      </c>
      <c r="AT9" s="53"/>
      <c r="AU9" s="54" t="s">
        <v>73</v>
      </c>
      <c r="AV9" s="53">
        <v>55</v>
      </c>
      <c r="AW9" s="53"/>
      <c r="AX9" s="42">
        <f>AZ4*10</f>
        <v>30</v>
      </c>
    </row>
    <row r="10" spans="1:59" ht="30" customHeight="1">
      <c r="A10" s="52"/>
      <c r="B10" s="52"/>
      <c r="C10" s="52"/>
      <c r="D10" s="41"/>
      <c r="E10" s="40"/>
      <c r="F10" s="40"/>
      <c r="G10" s="40"/>
      <c r="H10" s="40"/>
      <c r="I10" s="40"/>
      <c r="J10" s="40"/>
      <c r="K10" s="40"/>
      <c r="L10" s="40"/>
      <c r="M10" s="52"/>
    </row>
    <row r="11" spans="1:59" ht="30" customHeight="1">
      <c r="A11" s="39" t="s">
        <v>74</v>
      </c>
      <c r="B11" s="52"/>
      <c r="C11" s="52"/>
      <c r="D11" s="41"/>
      <c r="E11" s="52"/>
      <c r="F11" s="40"/>
      <c r="G11" s="52"/>
      <c r="H11" s="40"/>
      <c r="I11" s="40"/>
      <c r="J11" s="40"/>
      <c r="K11" s="52"/>
      <c r="L11" s="40"/>
      <c r="M11" s="52"/>
      <c r="N11" s="42" t="s">
        <v>75</v>
      </c>
    </row>
    <row r="12" spans="1:59" ht="30" customHeight="1">
      <c r="A12" s="39" t="s">
        <v>76</v>
      </c>
      <c r="B12" s="39" t="s">
        <v>46</v>
      </c>
      <c r="C12" s="52"/>
      <c r="D12" s="41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53"/>
      <c r="P12" s="53"/>
      <c r="Q12" s="54" t="s">
        <v>77</v>
      </c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</row>
    <row r="13" spans="1:59" ht="30" customHeight="1">
      <c r="A13" s="39" t="s">
        <v>78</v>
      </c>
      <c r="B13" s="39" t="s">
        <v>79</v>
      </c>
      <c r="C13" s="39" t="s">
        <v>80</v>
      </c>
      <c r="D13" s="41">
        <f t="shared" ref="D13:D19" si="0">AX13*$BG$3</f>
        <v>3</v>
      </c>
      <c r="E13" s="40"/>
      <c r="F13" s="40"/>
      <c r="G13" s="40"/>
      <c r="H13" s="40"/>
      <c r="I13" s="40"/>
      <c r="J13" s="40"/>
      <c r="K13" s="40"/>
      <c r="L13" s="40"/>
      <c r="M13" s="39"/>
      <c r="N13" s="54" t="s">
        <v>82</v>
      </c>
      <c r="O13" s="54" t="s">
        <v>46</v>
      </c>
      <c r="P13" s="54" t="s">
        <v>46</v>
      </c>
      <c r="Q13" s="54" t="s">
        <v>77</v>
      </c>
      <c r="R13" s="54" t="s">
        <v>54</v>
      </c>
      <c r="S13" s="54" t="s">
        <v>55</v>
      </c>
      <c r="T13" s="54" t="s">
        <v>55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4" t="s">
        <v>46</v>
      </c>
      <c r="AS13" s="54" t="s">
        <v>46</v>
      </c>
      <c r="AT13" s="53"/>
      <c r="AU13" s="54" t="s">
        <v>83</v>
      </c>
      <c r="AV13" s="53">
        <v>10</v>
      </c>
      <c r="AW13" s="53"/>
      <c r="AX13" s="42">
        <f>BB4</f>
        <v>3</v>
      </c>
    </row>
    <row r="14" spans="1:59" ht="30" customHeight="1">
      <c r="A14" s="39" t="s">
        <v>84</v>
      </c>
      <c r="B14" s="39" t="s">
        <v>85</v>
      </c>
      <c r="C14" s="39" t="s">
        <v>86</v>
      </c>
      <c r="D14" s="41">
        <f t="shared" si="0"/>
        <v>1.5</v>
      </c>
      <c r="E14" s="40"/>
      <c r="F14" s="40"/>
      <c r="G14" s="40"/>
      <c r="H14" s="40"/>
      <c r="I14" s="40"/>
      <c r="J14" s="40"/>
      <c r="K14" s="40"/>
      <c r="L14" s="40"/>
      <c r="M14" s="39"/>
      <c r="N14" s="54" t="s">
        <v>88</v>
      </c>
      <c r="O14" s="54" t="s">
        <v>46</v>
      </c>
      <c r="P14" s="54" t="s">
        <v>46</v>
      </c>
      <c r="Q14" s="54" t="s">
        <v>77</v>
      </c>
      <c r="R14" s="54" t="s">
        <v>54</v>
      </c>
      <c r="S14" s="54" t="s">
        <v>55</v>
      </c>
      <c r="T14" s="54" t="s">
        <v>55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 t="s">
        <v>46</v>
      </c>
      <c r="AS14" s="54" t="s">
        <v>46</v>
      </c>
      <c r="AT14" s="53"/>
      <c r="AU14" s="54" t="s">
        <v>89</v>
      </c>
      <c r="AV14" s="53">
        <v>59</v>
      </c>
      <c r="AW14" s="53"/>
      <c r="AX14" s="42">
        <f>BF4*0.5*0.5*BB4</f>
        <v>1.5</v>
      </c>
    </row>
    <row r="15" spans="1:59" ht="30" customHeight="1">
      <c r="A15" s="39" t="s">
        <v>90</v>
      </c>
      <c r="B15" s="39" t="s">
        <v>91</v>
      </c>
      <c r="C15" s="39" t="s">
        <v>86</v>
      </c>
      <c r="D15" s="41">
        <f t="shared" si="0"/>
        <v>0.75</v>
      </c>
      <c r="E15" s="40"/>
      <c r="F15" s="40"/>
      <c r="G15" s="40"/>
      <c r="H15" s="40"/>
      <c r="I15" s="40"/>
      <c r="J15" s="40"/>
      <c r="K15" s="40"/>
      <c r="L15" s="40"/>
      <c r="M15" s="39"/>
      <c r="N15" s="54" t="s">
        <v>93</v>
      </c>
      <c r="O15" s="54" t="s">
        <v>46</v>
      </c>
      <c r="P15" s="54" t="s">
        <v>46</v>
      </c>
      <c r="Q15" s="54" t="s">
        <v>77</v>
      </c>
      <c r="R15" s="54" t="s">
        <v>54</v>
      </c>
      <c r="S15" s="54" t="s">
        <v>55</v>
      </c>
      <c r="T15" s="54" t="s">
        <v>55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 t="s">
        <v>46</v>
      </c>
      <c r="AS15" s="54" t="s">
        <v>46</v>
      </c>
      <c r="AT15" s="53"/>
      <c r="AU15" s="54" t="s">
        <v>94</v>
      </c>
      <c r="AV15" s="53">
        <v>57</v>
      </c>
      <c r="AW15" s="53"/>
      <c r="AX15" s="42">
        <f>AX14/2</f>
        <v>0.75</v>
      </c>
    </row>
    <row r="16" spans="1:59" ht="30" customHeight="1">
      <c r="A16" s="39" t="s">
        <v>95</v>
      </c>
      <c r="B16" s="39" t="s">
        <v>96</v>
      </c>
      <c r="C16" s="39" t="s">
        <v>86</v>
      </c>
      <c r="D16" s="41">
        <f t="shared" si="0"/>
        <v>0.75</v>
      </c>
      <c r="E16" s="40"/>
      <c r="F16" s="40"/>
      <c r="G16" s="40"/>
      <c r="H16" s="40"/>
      <c r="I16" s="40"/>
      <c r="J16" s="40"/>
      <c r="K16" s="40"/>
      <c r="L16" s="40"/>
      <c r="M16" s="39"/>
      <c r="N16" s="54" t="s">
        <v>98</v>
      </c>
      <c r="O16" s="54" t="s">
        <v>46</v>
      </c>
      <c r="P16" s="54" t="s">
        <v>46</v>
      </c>
      <c r="Q16" s="54" t="s">
        <v>77</v>
      </c>
      <c r="R16" s="54" t="s">
        <v>54</v>
      </c>
      <c r="S16" s="54" t="s">
        <v>55</v>
      </c>
      <c r="T16" s="54" t="s">
        <v>55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 t="s">
        <v>46</v>
      </c>
      <c r="AS16" s="54" t="s">
        <v>46</v>
      </c>
      <c r="AT16" s="53"/>
      <c r="AU16" s="54" t="s">
        <v>99</v>
      </c>
      <c r="AV16" s="53">
        <v>58</v>
      </c>
      <c r="AW16" s="53"/>
      <c r="AX16" s="42">
        <f>AX15</f>
        <v>0.75</v>
      </c>
    </row>
    <row r="17" spans="1:53" ht="30" customHeight="1">
      <c r="A17" s="39" t="s">
        <v>1281</v>
      </c>
      <c r="B17" s="39" t="s">
        <v>46</v>
      </c>
      <c r="C17" s="39" t="s">
        <v>51</v>
      </c>
      <c r="D17" s="41">
        <f t="shared" si="0"/>
        <v>1.5</v>
      </c>
      <c r="E17" s="40"/>
      <c r="F17" s="40"/>
      <c r="G17" s="40"/>
      <c r="H17" s="40"/>
      <c r="I17" s="40"/>
      <c r="J17" s="40"/>
      <c r="K17" s="40"/>
      <c r="L17" s="40"/>
      <c r="M17" s="39"/>
      <c r="N17" s="54"/>
      <c r="O17" s="54"/>
      <c r="P17" s="54"/>
      <c r="Q17" s="54"/>
      <c r="R17" s="54"/>
      <c r="S17" s="54"/>
      <c r="T17" s="54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4"/>
      <c r="AT17" s="53"/>
      <c r="AU17" s="54"/>
      <c r="AV17" s="53"/>
      <c r="AW17" s="53"/>
      <c r="AX17" s="42">
        <f>BF4*0.5*0.5*BB4</f>
        <v>1.5</v>
      </c>
    </row>
    <row r="18" spans="1:53" ht="30" customHeight="1">
      <c r="A18" s="39" t="s">
        <v>1281</v>
      </c>
      <c r="B18" s="39" t="s">
        <v>1282</v>
      </c>
      <c r="C18" s="39" t="s">
        <v>156</v>
      </c>
      <c r="D18" s="41">
        <f t="shared" si="0"/>
        <v>9</v>
      </c>
      <c r="E18" s="40"/>
      <c r="F18" s="40"/>
      <c r="G18" s="40"/>
      <c r="H18" s="40"/>
      <c r="I18" s="40"/>
      <c r="J18" s="40"/>
      <c r="K18" s="40"/>
      <c r="L18" s="40"/>
      <c r="M18" s="39"/>
      <c r="N18" s="54"/>
      <c r="O18" s="54"/>
      <c r="P18" s="54"/>
      <c r="Q18" s="54"/>
      <c r="R18" s="54"/>
      <c r="S18" s="54"/>
      <c r="T18" s="54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4"/>
      <c r="AT18" s="53"/>
      <c r="AU18" s="54"/>
      <c r="AV18" s="53"/>
      <c r="AW18" s="53"/>
      <c r="AX18" s="42">
        <f>(BF4+1)*BB4</f>
        <v>9</v>
      </c>
    </row>
    <row r="19" spans="1:53" ht="30" customHeight="1">
      <c r="A19" s="39" t="s">
        <v>1279</v>
      </c>
      <c r="B19" s="39" t="s">
        <v>1280</v>
      </c>
      <c r="C19" s="39" t="s">
        <v>51</v>
      </c>
      <c r="D19" s="41">
        <f t="shared" si="0"/>
        <v>1.5</v>
      </c>
      <c r="E19" s="40"/>
      <c r="F19" s="40"/>
      <c r="G19" s="40"/>
      <c r="H19" s="40"/>
      <c r="I19" s="40"/>
      <c r="J19" s="40"/>
      <c r="K19" s="40"/>
      <c r="L19" s="40"/>
      <c r="M19" s="39"/>
      <c r="N19" s="54"/>
      <c r="O19" s="54"/>
      <c r="P19" s="54"/>
      <c r="Q19" s="54"/>
      <c r="R19" s="54"/>
      <c r="S19" s="54"/>
      <c r="T19" s="54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54"/>
      <c r="AT19" s="53"/>
      <c r="AU19" s="54"/>
      <c r="AV19" s="53"/>
      <c r="AW19" s="53"/>
      <c r="AX19" s="42">
        <f>AX17</f>
        <v>1.5</v>
      </c>
    </row>
    <row r="20" spans="1:53" ht="30" customHeight="1">
      <c r="A20" s="39"/>
      <c r="B20" s="39"/>
      <c r="C20" s="39"/>
      <c r="D20" s="41"/>
      <c r="E20" s="40"/>
      <c r="F20" s="40"/>
      <c r="G20" s="40"/>
      <c r="H20" s="40"/>
      <c r="I20" s="40"/>
      <c r="J20" s="40"/>
      <c r="K20" s="40"/>
      <c r="L20" s="40"/>
      <c r="M20" s="39"/>
      <c r="N20" s="54"/>
      <c r="O20" s="54"/>
      <c r="P20" s="54"/>
      <c r="Q20" s="54"/>
      <c r="R20" s="54"/>
      <c r="S20" s="54"/>
      <c r="T20" s="54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54"/>
      <c r="AT20" s="53"/>
      <c r="AU20" s="54"/>
      <c r="AV20" s="53"/>
      <c r="AW20" s="53"/>
    </row>
    <row r="21" spans="1:53" ht="30" customHeight="1">
      <c r="A21" s="39" t="s">
        <v>74</v>
      </c>
      <c r="B21" s="52"/>
      <c r="C21" s="52"/>
      <c r="D21" s="41"/>
      <c r="E21" s="52"/>
      <c r="F21" s="40"/>
      <c r="G21" s="52"/>
      <c r="H21" s="40"/>
      <c r="I21" s="52"/>
      <c r="J21" s="40"/>
      <c r="K21" s="52"/>
      <c r="L21" s="40"/>
      <c r="M21" s="52"/>
      <c r="N21" s="42" t="s">
        <v>75</v>
      </c>
    </row>
    <row r="22" spans="1:53" ht="30" customHeight="1">
      <c r="A22" s="39" t="s">
        <v>100</v>
      </c>
      <c r="B22" s="39" t="s">
        <v>46</v>
      </c>
      <c r="C22" s="52"/>
      <c r="D22" s="41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3"/>
      <c r="P22" s="53"/>
      <c r="Q22" s="54" t="s">
        <v>101</v>
      </c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</row>
    <row r="23" spans="1:53" ht="30" customHeight="1">
      <c r="A23" s="39" t="s">
        <v>1219</v>
      </c>
      <c r="B23" s="39" t="s">
        <v>1220</v>
      </c>
      <c r="C23" s="39" t="s">
        <v>86</v>
      </c>
      <c r="D23" s="41">
        <v>1.35</v>
      </c>
      <c r="E23" s="40"/>
      <c r="F23" s="40"/>
      <c r="G23" s="40"/>
      <c r="H23" s="40"/>
      <c r="I23" s="40"/>
      <c r="J23" s="40"/>
      <c r="K23" s="40"/>
      <c r="L23" s="40"/>
      <c r="M23" s="39"/>
      <c r="N23" s="54" t="s">
        <v>105</v>
      </c>
      <c r="O23" s="54" t="s">
        <v>46</v>
      </c>
      <c r="P23" s="54" t="s">
        <v>46</v>
      </c>
      <c r="Q23" s="54" t="s">
        <v>101</v>
      </c>
      <c r="R23" s="54" t="s">
        <v>54</v>
      </c>
      <c r="S23" s="54" t="s">
        <v>55</v>
      </c>
      <c r="T23" s="54" t="s">
        <v>55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4" t="s">
        <v>46</v>
      </c>
      <c r="AS23" s="54" t="s">
        <v>46</v>
      </c>
      <c r="AT23" s="53"/>
      <c r="AU23" s="54" t="s">
        <v>106</v>
      </c>
      <c r="AV23" s="53">
        <v>16</v>
      </c>
      <c r="AW23" s="53"/>
      <c r="AX23" s="42">
        <f>BF4*0.5*0.3*BB4</f>
        <v>0.89999999999999991</v>
      </c>
    </row>
    <row r="24" spans="1:53" ht="30" customHeight="1">
      <c r="A24" s="39" t="s">
        <v>107</v>
      </c>
      <c r="B24" s="39" t="s">
        <v>108</v>
      </c>
      <c r="C24" s="39" t="s">
        <v>51</v>
      </c>
      <c r="D24" s="41">
        <v>13.5</v>
      </c>
      <c r="E24" s="40"/>
      <c r="F24" s="40"/>
      <c r="G24" s="40"/>
      <c r="H24" s="40"/>
      <c r="I24" s="40"/>
      <c r="J24" s="40"/>
      <c r="K24" s="40"/>
      <c r="L24" s="40"/>
      <c r="M24" s="39"/>
      <c r="N24" s="54" t="s">
        <v>110</v>
      </c>
      <c r="O24" s="54" t="s">
        <v>46</v>
      </c>
      <c r="P24" s="54" t="s">
        <v>46</v>
      </c>
      <c r="Q24" s="54" t="s">
        <v>101</v>
      </c>
      <c r="R24" s="54" t="s">
        <v>54</v>
      </c>
      <c r="S24" s="54" t="s">
        <v>55</v>
      </c>
      <c r="T24" s="54" t="s">
        <v>55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 t="s">
        <v>46</v>
      </c>
      <c r="AS24" s="54" t="s">
        <v>46</v>
      </c>
      <c r="AT24" s="53"/>
      <c r="AU24" s="54" t="s">
        <v>111</v>
      </c>
      <c r="AV24" s="53">
        <v>15</v>
      </c>
      <c r="AW24" s="53"/>
      <c r="AX24" s="42">
        <f>(BF4+1)*BB4</f>
        <v>9</v>
      </c>
    </row>
    <row r="25" spans="1:53" ht="30" customHeight="1">
      <c r="A25" s="52"/>
      <c r="B25" s="52"/>
      <c r="C25" s="52"/>
      <c r="D25" s="41"/>
      <c r="E25" s="52"/>
      <c r="F25" s="52"/>
      <c r="G25" s="52"/>
      <c r="H25" s="52"/>
      <c r="I25" s="52"/>
      <c r="J25" s="52"/>
      <c r="K25" s="52"/>
      <c r="L25" s="52"/>
      <c r="M25" s="52"/>
    </row>
    <row r="26" spans="1:53" ht="30" customHeight="1">
      <c r="A26" s="39" t="s">
        <v>74</v>
      </c>
      <c r="B26" s="52"/>
      <c r="C26" s="52"/>
      <c r="D26" s="41"/>
      <c r="E26" s="52"/>
      <c r="F26" s="40"/>
      <c r="G26" s="52"/>
      <c r="H26" s="40"/>
      <c r="I26" s="52"/>
      <c r="J26" s="40"/>
      <c r="K26" s="52"/>
      <c r="L26" s="40"/>
      <c r="M26" s="52"/>
      <c r="N26" s="42" t="s">
        <v>75</v>
      </c>
    </row>
    <row r="27" spans="1:53" ht="30" customHeight="1">
      <c r="A27" s="39" t="s">
        <v>112</v>
      </c>
      <c r="B27" s="39" t="s">
        <v>46</v>
      </c>
      <c r="C27" s="52"/>
      <c r="D27" s="41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3"/>
      <c r="Q27" s="54" t="s">
        <v>113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</row>
    <row r="28" spans="1:53" ht="30" customHeight="1">
      <c r="A28" s="39" t="s">
        <v>114</v>
      </c>
      <c r="B28" s="39" t="s">
        <v>1335</v>
      </c>
      <c r="C28" s="39" t="s">
        <v>116</v>
      </c>
      <c r="D28" s="41">
        <v>6</v>
      </c>
      <c r="E28" s="40"/>
      <c r="F28" s="40"/>
      <c r="G28" s="40"/>
      <c r="H28" s="40"/>
      <c r="I28" s="40"/>
      <c r="J28" s="40"/>
      <c r="K28" s="40"/>
      <c r="L28" s="40"/>
      <c r="M28" s="39"/>
      <c r="N28" s="54"/>
      <c r="O28" s="54"/>
      <c r="P28" s="54"/>
      <c r="Q28" s="54"/>
      <c r="R28" s="54"/>
      <c r="S28" s="54"/>
      <c r="T28" s="54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4"/>
      <c r="AS28" s="54"/>
      <c r="AT28" s="53"/>
      <c r="AU28" s="54"/>
      <c r="AV28" s="53"/>
      <c r="AW28" s="53"/>
    </row>
    <row r="29" spans="1:53" ht="30" customHeight="1">
      <c r="A29" s="39" t="s">
        <v>118</v>
      </c>
      <c r="B29" s="39" t="s">
        <v>1334</v>
      </c>
      <c r="C29" s="39" t="s">
        <v>116</v>
      </c>
      <c r="D29" s="41">
        <f>D28</f>
        <v>6</v>
      </c>
      <c r="E29" s="40"/>
      <c r="F29" s="40"/>
      <c r="G29" s="40"/>
      <c r="H29" s="40"/>
      <c r="I29" s="40"/>
      <c r="J29" s="40"/>
      <c r="K29" s="40"/>
      <c r="L29" s="40"/>
      <c r="M29" s="39"/>
      <c r="N29" s="54" t="s">
        <v>121</v>
      </c>
      <c r="O29" s="54" t="s">
        <v>46</v>
      </c>
      <c r="P29" s="54" t="s">
        <v>46</v>
      </c>
      <c r="Q29" s="54" t="s">
        <v>113</v>
      </c>
      <c r="R29" s="54" t="s">
        <v>54</v>
      </c>
      <c r="S29" s="54" t="s">
        <v>55</v>
      </c>
      <c r="T29" s="54" t="s">
        <v>55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4" t="s">
        <v>46</v>
      </c>
      <c r="AS29" s="54" t="s">
        <v>46</v>
      </c>
      <c r="AT29" s="53"/>
      <c r="AU29" s="54" t="s">
        <v>122</v>
      </c>
      <c r="AV29" s="53">
        <v>23</v>
      </c>
      <c r="AW29" s="53"/>
      <c r="AX29" s="42" t="e">
        <f>#REF!</f>
        <v>#REF!</v>
      </c>
    </row>
    <row r="30" spans="1:53" ht="30" customHeight="1">
      <c r="A30" s="39" t="s">
        <v>123</v>
      </c>
      <c r="B30" s="39" t="s">
        <v>1350</v>
      </c>
      <c r="C30" s="39" t="s">
        <v>51</v>
      </c>
      <c r="D30" s="41">
        <v>1.65</v>
      </c>
      <c r="E30" s="40"/>
      <c r="F30" s="40"/>
      <c r="G30" s="40"/>
      <c r="H30" s="40"/>
      <c r="I30" s="40"/>
      <c r="J30" s="40"/>
      <c r="K30" s="40"/>
      <c r="L30" s="40"/>
      <c r="M30" s="39"/>
      <c r="N30" s="54"/>
      <c r="O30" s="54"/>
      <c r="P30" s="54"/>
      <c r="Q30" s="54"/>
      <c r="R30" s="54"/>
      <c r="S30" s="54"/>
      <c r="T30" s="54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54"/>
      <c r="AT30" s="53"/>
      <c r="AU30" s="54"/>
      <c r="AV30" s="53"/>
      <c r="AW30" s="53"/>
      <c r="BA30" s="42" t="s">
        <v>1351</v>
      </c>
    </row>
    <row r="31" spans="1:53" ht="30" customHeight="1">
      <c r="A31" s="39" t="s">
        <v>123</v>
      </c>
      <c r="B31" s="39" t="s">
        <v>124</v>
      </c>
      <c r="C31" s="39" t="s">
        <v>51</v>
      </c>
      <c r="D31" s="41">
        <f t="shared" ref="D31" si="1">AX31*$BG$3</f>
        <v>4.08</v>
      </c>
      <c r="E31" s="40"/>
      <c r="F31" s="40"/>
      <c r="G31" s="40"/>
      <c r="H31" s="40"/>
      <c r="I31" s="40"/>
      <c r="J31" s="40"/>
      <c r="K31" s="40"/>
      <c r="L31" s="40"/>
      <c r="M31" s="39"/>
      <c r="N31" s="54" t="s">
        <v>126</v>
      </c>
      <c r="O31" s="54" t="s">
        <v>46</v>
      </c>
      <c r="P31" s="54" t="s">
        <v>46</v>
      </c>
      <c r="Q31" s="54" t="s">
        <v>113</v>
      </c>
      <c r="R31" s="54" t="s">
        <v>54</v>
      </c>
      <c r="S31" s="54" t="s">
        <v>55</v>
      </c>
      <c r="T31" s="54" t="s">
        <v>55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 t="s">
        <v>46</v>
      </c>
      <c r="AS31" s="54" t="s">
        <v>46</v>
      </c>
      <c r="AT31" s="53"/>
      <c r="AU31" s="54" t="s">
        <v>127</v>
      </c>
      <c r="AV31" s="53">
        <v>24</v>
      </c>
      <c r="AW31" s="53"/>
      <c r="AX31" s="42">
        <f>BF3*0.4*AZ4*2+BF3*0.4*(AZ4-BB4)</f>
        <v>4.08</v>
      </c>
    </row>
    <row r="32" spans="1:53" ht="30" customHeight="1">
      <c r="A32" s="39" t="s">
        <v>128</v>
      </c>
      <c r="B32" s="39" t="s">
        <v>129</v>
      </c>
      <c r="C32" s="39" t="s">
        <v>51</v>
      </c>
      <c r="D32" s="41">
        <f>SUM(D30:D31)</f>
        <v>5.73</v>
      </c>
      <c r="E32" s="40"/>
      <c r="F32" s="40"/>
      <c r="G32" s="40"/>
      <c r="H32" s="40"/>
      <c r="I32" s="40"/>
      <c r="J32" s="40"/>
      <c r="K32" s="40"/>
      <c r="L32" s="40"/>
      <c r="M32" s="39"/>
      <c r="N32" s="54" t="s">
        <v>131</v>
      </c>
      <c r="O32" s="54" t="s">
        <v>46</v>
      </c>
      <c r="P32" s="54" t="s">
        <v>46</v>
      </c>
      <c r="Q32" s="54" t="s">
        <v>113</v>
      </c>
      <c r="R32" s="54" t="s">
        <v>54</v>
      </c>
      <c r="S32" s="54" t="s">
        <v>55</v>
      </c>
      <c r="T32" s="54" t="s">
        <v>55</v>
      </c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4" t="s">
        <v>46</v>
      </c>
      <c r="AS32" s="54" t="s">
        <v>46</v>
      </c>
      <c r="AT32" s="53"/>
      <c r="AU32" s="54" t="s">
        <v>132</v>
      </c>
      <c r="AV32" s="53">
        <v>21</v>
      </c>
      <c r="AW32" s="53"/>
      <c r="AX32" s="42">
        <f>AX31</f>
        <v>4.08</v>
      </c>
      <c r="AZ32" s="42">
        <v>3.8</v>
      </c>
    </row>
    <row r="33" spans="1:51" ht="30" customHeight="1">
      <c r="A33" s="39" t="s">
        <v>133</v>
      </c>
      <c r="B33" s="39" t="s">
        <v>134</v>
      </c>
      <c r="C33" s="39" t="s">
        <v>135</v>
      </c>
      <c r="D33" s="41">
        <f>AX33</f>
        <v>2</v>
      </c>
      <c r="E33" s="40"/>
      <c r="F33" s="40"/>
      <c r="G33" s="40"/>
      <c r="H33" s="40"/>
      <c r="I33" s="40"/>
      <c r="J33" s="40"/>
      <c r="K33" s="40"/>
      <c r="L33" s="40"/>
      <c r="M33" s="39"/>
      <c r="N33" s="54" t="s">
        <v>137</v>
      </c>
      <c r="O33" s="54" t="s">
        <v>46</v>
      </c>
      <c r="P33" s="54" t="s">
        <v>46</v>
      </c>
      <c r="Q33" s="54" t="s">
        <v>113</v>
      </c>
      <c r="R33" s="54" t="s">
        <v>54</v>
      </c>
      <c r="S33" s="54" t="s">
        <v>55</v>
      </c>
      <c r="T33" s="54" t="s">
        <v>55</v>
      </c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4" t="s">
        <v>46</v>
      </c>
      <c r="AS33" s="54" t="s">
        <v>46</v>
      </c>
      <c r="AT33" s="53"/>
      <c r="AU33" s="54" t="s">
        <v>138</v>
      </c>
      <c r="AV33" s="53">
        <v>25</v>
      </c>
      <c r="AW33" s="53"/>
      <c r="AX33" s="42">
        <v>2</v>
      </c>
    </row>
    <row r="34" spans="1:51" ht="30" customHeight="1">
      <c r="A34" s="39" t="s">
        <v>139</v>
      </c>
      <c r="B34" s="39" t="s">
        <v>140</v>
      </c>
      <c r="C34" s="39" t="s">
        <v>80</v>
      </c>
      <c r="D34" s="41">
        <v>6</v>
      </c>
      <c r="E34" s="40"/>
      <c r="F34" s="40"/>
      <c r="G34" s="40"/>
      <c r="H34" s="40"/>
      <c r="I34" s="40"/>
      <c r="J34" s="40"/>
      <c r="K34" s="40"/>
      <c r="L34" s="40"/>
      <c r="M34" s="39"/>
      <c r="N34" s="54" t="s">
        <v>142</v>
      </c>
      <c r="O34" s="54" t="s">
        <v>46</v>
      </c>
      <c r="P34" s="54" t="s">
        <v>46</v>
      </c>
      <c r="Q34" s="54" t="s">
        <v>113</v>
      </c>
      <c r="R34" s="54" t="s">
        <v>54</v>
      </c>
      <c r="S34" s="54" t="s">
        <v>55</v>
      </c>
      <c r="T34" s="54" t="s">
        <v>55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 t="s">
        <v>46</v>
      </c>
      <c r="AS34" s="54" t="s">
        <v>46</v>
      </c>
      <c r="AT34" s="53"/>
      <c r="AU34" s="54" t="s">
        <v>143</v>
      </c>
      <c r="AV34" s="53">
        <v>51</v>
      </c>
      <c r="AW34" s="53"/>
      <c r="AX34" s="42">
        <f>AZ4</f>
        <v>3</v>
      </c>
    </row>
    <row r="35" spans="1:51" ht="30" customHeight="1">
      <c r="A35" s="39" t="s">
        <v>144</v>
      </c>
      <c r="B35" s="39" t="s">
        <v>145</v>
      </c>
      <c r="C35" s="39" t="s">
        <v>80</v>
      </c>
      <c r="D35" s="41">
        <f>AX35</f>
        <v>6</v>
      </c>
      <c r="E35" s="40"/>
      <c r="F35" s="40"/>
      <c r="G35" s="40"/>
      <c r="H35" s="40"/>
      <c r="I35" s="40"/>
      <c r="J35" s="40"/>
      <c r="K35" s="40"/>
      <c r="L35" s="40"/>
      <c r="M35" s="39"/>
      <c r="N35" s="54" t="s">
        <v>146</v>
      </c>
      <c r="O35" s="54" t="s">
        <v>46</v>
      </c>
      <c r="P35" s="54" t="s">
        <v>46</v>
      </c>
      <c r="Q35" s="54" t="s">
        <v>113</v>
      </c>
      <c r="R35" s="54" t="s">
        <v>55</v>
      </c>
      <c r="S35" s="54" t="s">
        <v>55</v>
      </c>
      <c r="T35" s="54" t="s">
        <v>54</v>
      </c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 t="s">
        <v>46</v>
      </c>
      <c r="AS35" s="54" t="s">
        <v>46</v>
      </c>
      <c r="AT35" s="53"/>
      <c r="AU35" s="54" t="s">
        <v>147</v>
      </c>
      <c r="AV35" s="53">
        <v>19</v>
      </c>
      <c r="AW35" s="53"/>
      <c r="AX35" s="42">
        <v>6</v>
      </c>
    </row>
    <row r="36" spans="1:51" ht="30" customHeight="1">
      <c r="A36" s="39" t="s">
        <v>148</v>
      </c>
      <c r="B36" s="39" t="s">
        <v>149</v>
      </c>
      <c r="C36" s="39" t="s">
        <v>80</v>
      </c>
      <c r="D36" s="41">
        <f>AX36</f>
        <v>2</v>
      </c>
      <c r="E36" s="40"/>
      <c r="F36" s="40"/>
      <c r="G36" s="40"/>
      <c r="H36" s="40"/>
      <c r="I36" s="40"/>
      <c r="J36" s="40"/>
      <c r="K36" s="40"/>
      <c r="L36" s="40"/>
      <c r="M36" s="39"/>
      <c r="N36" s="54" t="s">
        <v>151</v>
      </c>
      <c r="O36" s="54" t="s">
        <v>46</v>
      </c>
      <c r="P36" s="54" t="s">
        <v>46</v>
      </c>
      <c r="Q36" s="54" t="s">
        <v>113</v>
      </c>
      <c r="R36" s="54" t="s">
        <v>54</v>
      </c>
      <c r="S36" s="54" t="s">
        <v>55</v>
      </c>
      <c r="T36" s="54" t="s">
        <v>55</v>
      </c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 t="s">
        <v>46</v>
      </c>
      <c r="AS36" s="54" t="s">
        <v>46</v>
      </c>
      <c r="AT36" s="53"/>
      <c r="AU36" s="54" t="s">
        <v>152</v>
      </c>
      <c r="AV36" s="53">
        <v>52</v>
      </c>
      <c r="AW36" s="53"/>
      <c r="AX36" s="42">
        <v>2</v>
      </c>
    </row>
    <row r="37" spans="1:51" ht="30" customHeight="1">
      <c r="A37" s="52"/>
      <c r="B37" s="52"/>
      <c r="C37" s="52"/>
      <c r="D37" s="41"/>
      <c r="E37" s="52"/>
      <c r="F37" s="52"/>
      <c r="G37" s="52"/>
      <c r="H37" s="52"/>
      <c r="I37" s="52"/>
      <c r="J37" s="52"/>
      <c r="K37" s="52"/>
      <c r="L37" s="52"/>
      <c r="M37" s="52"/>
    </row>
    <row r="38" spans="1:51" ht="30" customHeight="1">
      <c r="A38" s="39" t="s">
        <v>74</v>
      </c>
      <c r="B38" s="52"/>
      <c r="C38" s="52"/>
      <c r="D38" s="41"/>
      <c r="E38" s="52"/>
      <c r="F38" s="40"/>
      <c r="G38" s="52"/>
      <c r="H38" s="40"/>
      <c r="I38" s="52"/>
      <c r="J38" s="40"/>
      <c r="K38" s="52"/>
      <c r="L38" s="40"/>
      <c r="M38" s="52"/>
      <c r="N38" s="42" t="s">
        <v>75</v>
      </c>
    </row>
    <row r="39" spans="1:51" ht="30" customHeight="1">
      <c r="A39" s="39" t="s">
        <v>153</v>
      </c>
      <c r="B39" s="39" t="s">
        <v>46</v>
      </c>
      <c r="C39" s="52"/>
      <c r="D39" s="41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3"/>
      <c r="P39" s="53"/>
      <c r="Q39" s="54" t="s">
        <v>154</v>
      </c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:51" ht="30" customHeight="1">
      <c r="A40" s="39" t="s">
        <v>155</v>
      </c>
      <c r="B40" s="39" t="s">
        <v>46</v>
      </c>
      <c r="C40" s="39" t="s">
        <v>156</v>
      </c>
      <c r="D40" s="41">
        <v>86</v>
      </c>
      <c r="E40" s="40"/>
      <c r="F40" s="40"/>
      <c r="G40" s="40"/>
      <c r="H40" s="40"/>
      <c r="I40" s="40"/>
      <c r="J40" s="40"/>
      <c r="K40" s="40"/>
      <c r="L40" s="40"/>
      <c r="M40" s="39"/>
      <c r="N40" s="54" t="s">
        <v>158</v>
      </c>
      <c r="O40" s="54" t="s">
        <v>46</v>
      </c>
      <c r="P40" s="54" t="s">
        <v>46</v>
      </c>
      <c r="Q40" s="54" t="s">
        <v>154</v>
      </c>
      <c r="R40" s="54" t="s">
        <v>54</v>
      </c>
      <c r="S40" s="54" t="s">
        <v>55</v>
      </c>
      <c r="T40" s="54" t="s">
        <v>55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4" t="s">
        <v>46</v>
      </c>
      <c r="AS40" s="54" t="s">
        <v>46</v>
      </c>
      <c r="AT40" s="53"/>
      <c r="AU40" s="54" t="s">
        <v>159</v>
      </c>
      <c r="AV40" s="53">
        <v>31</v>
      </c>
      <c r="AW40" s="53"/>
      <c r="AX40" s="42">
        <f>(2+2+0.5+0.5)*AZ4*2-(AZ4-BB4)*(2+2+0.5+0.5)</f>
        <v>30</v>
      </c>
      <c r="AY40" s="62">
        <v>42</v>
      </c>
    </row>
    <row r="41" spans="1:51" ht="30" customHeight="1">
      <c r="A41" s="39" t="s">
        <v>1341</v>
      </c>
      <c r="B41" s="39" t="s">
        <v>1342</v>
      </c>
      <c r="C41" s="39" t="s">
        <v>51</v>
      </c>
      <c r="D41" s="41">
        <v>2</v>
      </c>
      <c r="E41" s="40"/>
      <c r="F41" s="40"/>
      <c r="G41" s="40"/>
      <c r="H41" s="40"/>
      <c r="I41" s="40"/>
      <c r="J41" s="40"/>
      <c r="K41" s="40"/>
      <c r="L41" s="40"/>
      <c r="M41" s="39"/>
      <c r="N41" s="54"/>
      <c r="O41" s="54"/>
      <c r="P41" s="54"/>
      <c r="Q41" s="54"/>
      <c r="R41" s="54"/>
      <c r="S41" s="54"/>
      <c r="T41" s="54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4"/>
      <c r="AS41" s="54"/>
      <c r="AT41" s="53"/>
      <c r="AU41" s="54"/>
      <c r="AV41" s="53"/>
      <c r="AW41" s="53"/>
      <c r="AY41" s="63"/>
    </row>
    <row r="42" spans="1:51" ht="30" customHeight="1">
      <c r="A42" s="39" t="s">
        <v>1343</v>
      </c>
      <c r="B42" s="39" t="s">
        <v>1344</v>
      </c>
      <c r="C42" s="39" t="s">
        <v>86</v>
      </c>
      <c r="D42" s="41">
        <v>0.2</v>
      </c>
      <c r="E42" s="40"/>
      <c r="F42" s="40"/>
      <c r="G42" s="40"/>
      <c r="H42" s="40"/>
      <c r="I42" s="40"/>
      <c r="J42" s="40"/>
      <c r="K42" s="40"/>
      <c r="L42" s="40"/>
      <c r="M42" s="39"/>
      <c r="N42" s="54"/>
      <c r="O42" s="54"/>
      <c r="P42" s="54"/>
      <c r="Q42" s="54"/>
      <c r="R42" s="54"/>
      <c r="S42" s="54"/>
      <c r="T42" s="54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4"/>
      <c r="AS42" s="54"/>
      <c r="AT42" s="53"/>
      <c r="AU42" s="54"/>
      <c r="AV42" s="53"/>
      <c r="AW42" s="53"/>
      <c r="AY42" s="63"/>
    </row>
    <row r="43" spans="1:51" ht="30" customHeight="1">
      <c r="A43" s="39" t="s">
        <v>172</v>
      </c>
      <c r="B43" s="39" t="s">
        <v>173</v>
      </c>
      <c r="C43" s="39" t="s">
        <v>51</v>
      </c>
      <c r="D43" s="41">
        <v>9</v>
      </c>
      <c r="E43" s="40"/>
      <c r="F43" s="40"/>
      <c r="G43" s="40"/>
      <c r="H43" s="40"/>
      <c r="I43" s="40"/>
      <c r="J43" s="40"/>
      <c r="K43" s="40"/>
      <c r="L43" s="40"/>
      <c r="M43" s="39"/>
      <c r="N43" s="54"/>
      <c r="O43" s="54"/>
      <c r="P43" s="54"/>
      <c r="Q43" s="54"/>
      <c r="R43" s="54"/>
      <c r="S43" s="54"/>
      <c r="T43" s="54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  <c r="AS43" s="54"/>
      <c r="AT43" s="53"/>
      <c r="AU43" s="54"/>
      <c r="AV43" s="53"/>
      <c r="AW43" s="53"/>
      <c r="AY43" s="63"/>
    </row>
    <row r="44" spans="1:51" ht="30" customHeight="1">
      <c r="A44" s="39" t="s">
        <v>176</v>
      </c>
      <c r="B44" s="39" t="s">
        <v>173</v>
      </c>
      <c r="C44" s="39" t="s">
        <v>51</v>
      </c>
      <c r="D44" s="41">
        <v>9</v>
      </c>
      <c r="E44" s="40"/>
      <c r="F44" s="40"/>
      <c r="G44" s="40"/>
      <c r="H44" s="40"/>
      <c r="I44" s="40"/>
      <c r="J44" s="40"/>
      <c r="K44" s="40"/>
      <c r="L44" s="40"/>
      <c r="M44" s="39"/>
      <c r="N44" s="54"/>
      <c r="O44" s="54"/>
      <c r="P44" s="54"/>
      <c r="Q44" s="54"/>
      <c r="R44" s="54"/>
      <c r="S44" s="54"/>
      <c r="T44" s="54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  <c r="AS44" s="54"/>
      <c r="AT44" s="53"/>
      <c r="AU44" s="54"/>
      <c r="AV44" s="53"/>
      <c r="AW44" s="53"/>
      <c r="AY44" s="63"/>
    </row>
    <row r="45" spans="1:51" ht="30" customHeight="1">
      <c r="A45" s="39" t="s">
        <v>1345</v>
      </c>
      <c r="B45" s="39" t="s">
        <v>1346</v>
      </c>
      <c r="C45" s="39" t="s">
        <v>51</v>
      </c>
      <c r="D45" s="41">
        <v>32</v>
      </c>
      <c r="E45" s="40"/>
      <c r="F45" s="40"/>
      <c r="G45" s="40"/>
      <c r="H45" s="40"/>
      <c r="I45" s="40"/>
      <c r="J45" s="40"/>
      <c r="K45" s="40"/>
      <c r="L45" s="40"/>
      <c r="M45" s="39"/>
      <c r="N45" s="54"/>
      <c r="O45" s="54"/>
      <c r="P45" s="54"/>
      <c r="Q45" s="54"/>
      <c r="R45" s="54"/>
      <c r="S45" s="54"/>
      <c r="T45" s="54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4"/>
      <c r="AS45" s="54"/>
      <c r="AT45" s="53"/>
      <c r="AU45" s="54"/>
      <c r="AV45" s="53"/>
      <c r="AW45" s="53"/>
      <c r="AY45" s="63"/>
    </row>
    <row r="46" spans="1:51" ht="30" customHeight="1">
      <c r="A46" s="39" t="s">
        <v>1338</v>
      </c>
      <c r="B46" s="39" t="s">
        <v>1283</v>
      </c>
      <c r="C46" s="39" t="s">
        <v>51</v>
      </c>
      <c r="D46" s="41">
        <v>9</v>
      </c>
      <c r="E46" s="40"/>
      <c r="F46" s="40"/>
      <c r="G46" s="40"/>
      <c r="H46" s="40"/>
      <c r="I46" s="40"/>
      <c r="J46" s="40"/>
      <c r="K46" s="40"/>
      <c r="L46" s="40"/>
      <c r="M46" s="39"/>
      <c r="N46" s="54"/>
      <c r="O46" s="54"/>
      <c r="P46" s="54"/>
      <c r="Q46" s="54"/>
      <c r="R46" s="54"/>
      <c r="S46" s="54"/>
      <c r="T46" s="54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4"/>
      <c r="AS46" s="54"/>
      <c r="AT46" s="53"/>
      <c r="AU46" s="54"/>
      <c r="AV46" s="53"/>
      <c r="AW46" s="53"/>
      <c r="AX46" s="42">
        <f>((AZ4*2-(AZ4-BB4))*2*0.5)*BD4</f>
        <v>6</v>
      </c>
    </row>
    <row r="47" spans="1:51" ht="30" customHeight="1">
      <c r="A47" s="39"/>
      <c r="B47" s="39"/>
      <c r="C47" s="39"/>
      <c r="D47" s="41"/>
      <c r="E47" s="40"/>
      <c r="F47" s="40"/>
      <c r="G47" s="40"/>
      <c r="H47" s="40"/>
      <c r="I47" s="40"/>
      <c r="J47" s="40"/>
      <c r="K47" s="40"/>
      <c r="L47" s="40"/>
      <c r="M47" s="39"/>
      <c r="N47" s="54" t="s">
        <v>186</v>
      </c>
      <c r="O47" s="54" t="s">
        <v>46</v>
      </c>
      <c r="P47" s="54" t="s">
        <v>46</v>
      </c>
      <c r="Q47" s="54" t="s">
        <v>154</v>
      </c>
      <c r="R47" s="54" t="s">
        <v>54</v>
      </c>
      <c r="S47" s="54" t="s">
        <v>55</v>
      </c>
      <c r="T47" s="54" t="s">
        <v>55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4" t="s">
        <v>46</v>
      </c>
      <c r="AS47" s="54" t="s">
        <v>46</v>
      </c>
      <c r="AT47" s="53"/>
      <c r="AU47" s="54" t="s">
        <v>187</v>
      </c>
      <c r="AV47" s="53">
        <v>34</v>
      </c>
      <c r="AW47" s="53"/>
    </row>
    <row r="48" spans="1:51" ht="30" customHeight="1">
      <c r="A48" s="39" t="s">
        <v>74</v>
      </c>
      <c r="B48" s="52"/>
      <c r="C48" s="52"/>
      <c r="D48" s="41"/>
      <c r="E48" s="52"/>
      <c r="F48" s="40"/>
      <c r="G48" s="52"/>
      <c r="H48" s="40"/>
      <c r="I48" s="52"/>
      <c r="J48" s="40"/>
      <c r="K48" s="52"/>
      <c r="L48" s="40"/>
      <c r="M48" s="52"/>
      <c r="N48" s="42" t="s">
        <v>75</v>
      </c>
    </row>
    <row r="49" spans="1:51" ht="30" customHeight="1">
      <c r="A49" s="39" t="s">
        <v>188</v>
      </c>
      <c r="B49" s="39" t="s">
        <v>46</v>
      </c>
      <c r="C49" s="52"/>
      <c r="D49" s="41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3"/>
      <c r="P49" s="53"/>
      <c r="Q49" s="54" t="s">
        <v>189</v>
      </c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</row>
    <row r="50" spans="1:51" ht="30" customHeight="1">
      <c r="A50" s="39" t="s">
        <v>223</v>
      </c>
      <c r="B50" s="39" t="s">
        <v>224</v>
      </c>
      <c r="C50" s="39" t="s">
        <v>225</v>
      </c>
      <c r="D50" s="41">
        <v>6</v>
      </c>
      <c r="E50" s="40"/>
      <c r="F50" s="40"/>
      <c r="G50" s="40"/>
      <c r="H50" s="40"/>
      <c r="I50" s="40"/>
      <c r="J50" s="40"/>
      <c r="K50" s="40"/>
      <c r="L50" s="40"/>
      <c r="M50" s="39"/>
      <c r="N50" s="54" t="s">
        <v>227</v>
      </c>
      <c r="O50" s="54" t="s">
        <v>46</v>
      </c>
      <c r="P50" s="54" t="s">
        <v>46</v>
      </c>
      <c r="Q50" s="54" t="s">
        <v>189</v>
      </c>
      <c r="R50" s="54" t="s">
        <v>54</v>
      </c>
      <c r="S50" s="54" t="s">
        <v>55</v>
      </c>
      <c r="T50" s="54" t="s">
        <v>55</v>
      </c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 t="s">
        <v>46</v>
      </c>
      <c r="AS50" s="54" t="s">
        <v>46</v>
      </c>
      <c r="AT50" s="53"/>
      <c r="AU50" s="54" t="s">
        <v>228</v>
      </c>
      <c r="AV50" s="53">
        <v>39</v>
      </c>
      <c r="AW50" s="53"/>
      <c r="AX50" s="42">
        <f>AZ4</f>
        <v>3</v>
      </c>
    </row>
    <row r="51" spans="1:51" ht="30" customHeight="1">
      <c r="A51" s="39" t="s">
        <v>190</v>
      </c>
      <c r="B51" s="39" t="s">
        <v>191</v>
      </c>
      <c r="C51" s="39" t="s">
        <v>51</v>
      </c>
      <c r="D51" s="41">
        <v>8</v>
      </c>
      <c r="E51" s="40"/>
      <c r="F51" s="40"/>
      <c r="G51" s="40"/>
      <c r="H51" s="40"/>
      <c r="I51" s="40"/>
      <c r="J51" s="40"/>
      <c r="K51" s="40"/>
      <c r="L51" s="40"/>
      <c r="M51" s="39"/>
      <c r="N51" s="54"/>
      <c r="O51" s="54"/>
      <c r="P51" s="54"/>
      <c r="Q51" s="54"/>
      <c r="R51" s="54"/>
      <c r="S51" s="54"/>
      <c r="T51" s="54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4"/>
      <c r="AS51" s="54"/>
      <c r="AT51" s="53"/>
      <c r="AU51" s="54"/>
      <c r="AV51" s="53"/>
      <c r="AW51" s="53"/>
    </row>
    <row r="52" spans="1:51" ht="30" customHeight="1">
      <c r="A52" s="39" t="s">
        <v>195</v>
      </c>
      <c r="B52" s="39" t="s">
        <v>196</v>
      </c>
      <c r="C52" s="39" t="s">
        <v>51</v>
      </c>
      <c r="D52" s="41">
        <v>8</v>
      </c>
      <c r="E52" s="40"/>
      <c r="F52" s="40"/>
      <c r="G52" s="40"/>
      <c r="H52" s="40"/>
      <c r="I52" s="40"/>
      <c r="J52" s="40"/>
      <c r="K52" s="40"/>
      <c r="L52" s="40"/>
      <c r="M52" s="39"/>
      <c r="N52" s="54"/>
      <c r="O52" s="54"/>
      <c r="P52" s="54"/>
      <c r="Q52" s="54"/>
      <c r="R52" s="54"/>
      <c r="S52" s="54"/>
      <c r="T52" s="54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4"/>
      <c r="AS52" s="54"/>
      <c r="AT52" s="53"/>
      <c r="AU52" s="54"/>
      <c r="AV52" s="53"/>
      <c r="AW52" s="53"/>
    </row>
    <row r="53" spans="1:51" ht="30" customHeight="1">
      <c r="A53" s="39" t="s">
        <v>200</v>
      </c>
      <c r="B53" s="39" t="s">
        <v>201</v>
      </c>
      <c r="C53" s="39" t="s">
        <v>156</v>
      </c>
      <c r="D53" s="41">
        <v>9</v>
      </c>
      <c r="E53" s="40"/>
      <c r="F53" s="40"/>
      <c r="G53" s="40"/>
      <c r="H53" s="40"/>
      <c r="I53" s="40"/>
      <c r="J53" s="40"/>
      <c r="K53" s="40"/>
      <c r="L53" s="40"/>
      <c r="M53" s="39"/>
      <c r="N53" s="54"/>
      <c r="O53" s="54"/>
      <c r="P53" s="54"/>
      <c r="Q53" s="54"/>
      <c r="R53" s="54"/>
      <c r="S53" s="54"/>
      <c r="T53" s="54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4"/>
      <c r="AS53" s="54"/>
      <c r="AT53" s="53"/>
      <c r="AU53" s="54"/>
      <c r="AV53" s="53"/>
      <c r="AW53" s="53"/>
    </row>
    <row r="54" spans="1:51" ht="30" customHeight="1">
      <c r="A54" s="39" t="s">
        <v>205</v>
      </c>
      <c r="B54" s="39" t="s">
        <v>206</v>
      </c>
      <c r="C54" s="39" t="s">
        <v>51</v>
      </c>
      <c r="D54" s="41">
        <v>32</v>
      </c>
      <c r="E54" s="40"/>
      <c r="F54" s="40"/>
      <c r="G54" s="40"/>
      <c r="H54" s="40"/>
      <c r="I54" s="40"/>
      <c r="J54" s="40"/>
      <c r="K54" s="40"/>
      <c r="L54" s="40"/>
      <c r="M54" s="39"/>
      <c r="N54" s="54"/>
      <c r="O54" s="54"/>
      <c r="P54" s="54"/>
      <c r="Q54" s="54"/>
      <c r="R54" s="54"/>
      <c r="S54" s="54"/>
      <c r="T54" s="54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4"/>
      <c r="AS54" s="54"/>
      <c r="AT54" s="53"/>
      <c r="AU54" s="54"/>
      <c r="AV54" s="53"/>
      <c r="AW54" s="53"/>
    </row>
    <row r="55" spans="1:51" ht="30" customHeight="1">
      <c r="A55" s="39" t="s">
        <v>210</v>
      </c>
      <c r="B55" s="39" t="s">
        <v>1347</v>
      </c>
      <c r="C55" s="39" t="s">
        <v>156</v>
      </c>
      <c r="D55" s="41">
        <v>52</v>
      </c>
      <c r="E55" s="40"/>
      <c r="F55" s="40"/>
      <c r="G55" s="40"/>
      <c r="H55" s="40"/>
      <c r="I55" s="40"/>
      <c r="J55" s="40"/>
      <c r="K55" s="40"/>
      <c r="L55" s="40"/>
      <c r="M55" s="39"/>
      <c r="N55" s="54"/>
      <c r="O55" s="54"/>
      <c r="P55" s="54"/>
      <c r="Q55" s="54"/>
      <c r="R55" s="54"/>
      <c r="S55" s="54"/>
      <c r="T55" s="54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4"/>
      <c r="AS55" s="54"/>
      <c r="AT55" s="53"/>
      <c r="AU55" s="54"/>
      <c r="AV55" s="53"/>
      <c r="AW55" s="53"/>
    </row>
    <row r="56" spans="1:51" ht="30" customHeight="1">
      <c r="A56" s="39" t="s">
        <v>215</v>
      </c>
      <c r="B56" s="39" t="s">
        <v>216</v>
      </c>
      <c r="C56" s="39" t="s">
        <v>51</v>
      </c>
      <c r="D56" s="41">
        <v>32</v>
      </c>
      <c r="E56" s="40"/>
      <c r="F56" s="40"/>
      <c r="G56" s="40"/>
      <c r="H56" s="40"/>
      <c r="I56" s="40"/>
      <c r="J56" s="40"/>
      <c r="K56" s="40"/>
      <c r="L56" s="40"/>
      <c r="M56" s="39"/>
      <c r="N56" s="54"/>
      <c r="O56" s="54"/>
      <c r="P56" s="54"/>
      <c r="Q56" s="54"/>
      <c r="R56" s="54"/>
      <c r="S56" s="54"/>
      <c r="T56" s="54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4"/>
      <c r="AS56" s="54"/>
      <c r="AT56" s="53"/>
      <c r="AU56" s="54"/>
      <c r="AV56" s="53"/>
      <c r="AW56" s="53"/>
    </row>
    <row r="57" spans="1:51" ht="30" customHeight="1">
      <c r="A57" s="39" t="s">
        <v>219</v>
      </c>
      <c r="B57" s="39" t="s">
        <v>220</v>
      </c>
      <c r="C57" s="39" t="s">
        <v>51</v>
      </c>
      <c r="D57" s="41">
        <v>1.5</v>
      </c>
      <c r="E57" s="40"/>
      <c r="F57" s="40"/>
      <c r="G57" s="40"/>
      <c r="H57" s="40"/>
      <c r="I57" s="40"/>
      <c r="J57" s="40"/>
      <c r="K57" s="40"/>
      <c r="L57" s="40"/>
      <c r="M57" s="39"/>
      <c r="N57" s="54"/>
      <c r="O57" s="54"/>
      <c r="P57" s="54"/>
      <c r="Q57" s="54"/>
      <c r="R57" s="54"/>
      <c r="S57" s="54"/>
      <c r="T57" s="54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4"/>
      <c r="AS57" s="54"/>
      <c r="AT57" s="53"/>
      <c r="AU57" s="54"/>
      <c r="AV57" s="53"/>
      <c r="AW57" s="53"/>
    </row>
    <row r="58" spans="1:51" ht="30" customHeight="1">
      <c r="A58" s="39" t="s">
        <v>1348</v>
      </c>
      <c r="B58" s="39" t="s">
        <v>1349</v>
      </c>
      <c r="C58" s="39" t="s">
        <v>225</v>
      </c>
      <c r="D58" s="41">
        <v>3</v>
      </c>
      <c r="E58" s="40"/>
      <c r="F58" s="40"/>
      <c r="G58" s="40"/>
      <c r="H58" s="40"/>
      <c r="I58" s="40"/>
      <c r="J58" s="40"/>
      <c r="K58" s="40"/>
      <c r="L58" s="40"/>
      <c r="M58" s="39"/>
      <c r="N58" s="54"/>
      <c r="O58" s="54"/>
      <c r="P58" s="54"/>
      <c r="Q58" s="54"/>
      <c r="R58" s="54"/>
      <c r="S58" s="54"/>
      <c r="T58" s="54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4"/>
      <c r="AS58" s="54"/>
      <c r="AT58" s="53"/>
      <c r="AU58" s="54"/>
      <c r="AV58" s="53"/>
      <c r="AW58" s="53"/>
    </row>
    <row r="59" spans="1:51" ht="30" customHeight="1">
      <c r="A59" s="39" t="s">
        <v>232</v>
      </c>
      <c r="B59" s="39" t="s">
        <v>1278</v>
      </c>
      <c r="C59" s="39" t="s">
        <v>51</v>
      </c>
      <c r="D59" s="41">
        <v>56</v>
      </c>
      <c r="E59" s="40"/>
      <c r="F59" s="40"/>
      <c r="G59" s="40"/>
      <c r="H59" s="40"/>
      <c r="I59" s="40"/>
      <c r="J59" s="40"/>
      <c r="K59" s="40"/>
      <c r="L59" s="40"/>
      <c r="M59" s="39"/>
      <c r="N59" s="54" t="s">
        <v>235</v>
      </c>
      <c r="O59" s="54" t="s">
        <v>46</v>
      </c>
      <c r="P59" s="54" t="s">
        <v>46</v>
      </c>
      <c r="Q59" s="54" t="s">
        <v>189</v>
      </c>
      <c r="R59" s="54" t="s">
        <v>55</v>
      </c>
      <c r="S59" s="54" t="s">
        <v>55</v>
      </c>
      <c r="T59" s="54" t="s">
        <v>54</v>
      </c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4" t="s">
        <v>46</v>
      </c>
      <c r="AS59" s="54" t="s">
        <v>46</v>
      </c>
      <c r="AT59" s="53"/>
      <c r="AU59" s="54" t="s">
        <v>236</v>
      </c>
      <c r="AV59" s="53">
        <v>36</v>
      </c>
      <c r="AW59" s="53"/>
      <c r="AX59" s="57">
        <f>AZ4*BA5*(BF4+0.6)+2*0.3*BB4+BB4*2*BC4</f>
        <v>53.160000000000004</v>
      </c>
      <c r="AY59" s="57"/>
    </row>
    <row r="60" spans="1:51" ht="30" customHeight="1">
      <c r="A60" s="39" t="s">
        <v>1277</v>
      </c>
      <c r="B60" s="39" t="s">
        <v>1276</v>
      </c>
      <c r="C60" s="39" t="s">
        <v>51</v>
      </c>
      <c r="D60" s="41">
        <v>8</v>
      </c>
      <c r="E60" s="40"/>
      <c r="F60" s="40"/>
      <c r="G60" s="40"/>
      <c r="H60" s="40"/>
      <c r="I60" s="40"/>
      <c r="J60" s="40"/>
      <c r="K60" s="40"/>
      <c r="L60" s="40"/>
      <c r="M60" s="39"/>
      <c r="N60" s="54" t="s">
        <v>1257</v>
      </c>
      <c r="O60" s="54" t="s">
        <v>46</v>
      </c>
      <c r="P60" s="54" t="s">
        <v>46</v>
      </c>
      <c r="Q60" s="54" t="s">
        <v>1258</v>
      </c>
      <c r="R60" s="54" t="s">
        <v>54</v>
      </c>
      <c r="S60" s="54" t="s">
        <v>55</v>
      </c>
      <c r="T60" s="54" t="s">
        <v>55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4" t="s">
        <v>46</v>
      </c>
      <c r="AS60" s="54" t="s">
        <v>46</v>
      </c>
      <c r="AT60" s="53"/>
      <c r="AU60" s="54" t="s">
        <v>1259</v>
      </c>
      <c r="AV60" s="53">
        <v>47</v>
      </c>
      <c r="AW60" s="53"/>
      <c r="AX60" s="42">
        <f>AX46</f>
        <v>6</v>
      </c>
    </row>
    <row r="61" spans="1:51" ht="30" customHeight="1">
      <c r="A61" s="39" t="s">
        <v>1352</v>
      </c>
      <c r="B61" s="39" t="s">
        <v>1353</v>
      </c>
      <c r="C61" s="39" t="s">
        <v>51</v>
      </c>
      <c r="D61" s="41">
        <v>2.2999999999999998</v>
      </c>
      <c r="E61" s="64"/>
      <c r="F61" s="40"/>
      <c r="G61" s="40"/>
      <c r="H61" s="40"/>
      <c r="I61" s="40"/>
      <c r="J61" s="40"/>
      <c r="K61" s="40"/>
      <c r="L61" s="40"/>
      <c r="M61" s="39"/>
      <c r="N61" s="54"/>
      <c r="O61" s="54"/>
      <c r="P61" s="54"/>
      <c r="Q61" s="54"/>
      <c r="R61" s="54"/>
      <c r="S61" s="54"/>
      <c r="T61" s="54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4"/>
      <c r="AS61" s="54"/>
      <c r="AT61" s="53"/>
      <c r="AU61" s="54"/>
      <c r="AV61" s="53"/>
      <c r="AW61" s="53"/>
    </row>
    <row r="62" spans="1:51" ht="30" customHeight="1">
      <c r="A62" s="39" t="s">
        <v>1352</v>
      </c>
      <c r="B62" s="52" t="s">
        <v>1354</v>
      </c>
      <c r="C62" s="39" t="s">
        <v>51</v>
      </c>
      <c r="D62" s="41">
        <v>1.3</v>
      </c>
      <c r="E62" s="64"/>
      <c r="F62" s="40"/>
      <c r="G62" s="40"/>
      <c r="H62" s="40"/>
      <c r="I62" s="52"/>
      <c r="J62" s="52"/>
      <c r="K62" s="52"/>
      <c r="L62" s="52"/>
      <c r="M62" s="39"/>
      <c r="N62" s="54"/>
      <c r="O62" s="54"/>
      <c r="P62" s="54"/>
      <c r="Q62" s="54"/>
      <c r="R62" s="54"/>
      <c r="S62" s="54"/>
      <c r="T62" s="54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4"/>
      <c r="AS62" s="54"/>
      <c r="AT62" s="53"/>
      <c r="AU62" s="54"/>
      <c r="AV62" s="53"/>
      <c r="AW62" s="53"/>
    </row>
    <row r="63" spans="1:51" ht="30" customHeight="1">
      <c r="A63" s="39" t="s">
        <v>1355</v>
      </c>
      <c r="B63" s="39"/>
      <c r="C63" s="39" t="s">
        <v>225</v>
      </c>
      <c r="D63" s="41">
        <v>1</v>
      </c>
      <c r="E63" s="64"/>
      <c r="F63" s="40"/>
      <c r="G63" s="40"/>
      <c r="H63" s="40"/>
      <c r="I63" s="40"/>
      <c r="J63" s="40"/>
      <c r="K63" s="40"/>
      <c r="L63" s="40"/>
      <c r="M63" s="39"/>
      <c r="N63" s="54"/>
      <c r="O63" s="54"/>
      <c r="P63" s="54"/>
      <c r="Q63" s="54"/>
      <c r="R63" s="54"/>
      <c r="S63" s="54"/>
      <c r="T63" s="54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4"/>
      <c r="AS63" s="54"/>
      <c r="AT63" s="53"/>
      <c r="AU63" s="54"/>
      <c r="AV63" s="53"/>
      <c r="AW63" s="53"/>
    </row>
    <row r="64" spans="1:51" ht="30" customHeight="1">
      <c r="A64" s="39" t="s">
        <v>1356</v>
      </c>
      <c r="B64" s="52"/>
      <c r="C64" s="39" t="s">
        <v>1357</v>
      </c>
      <c r="D64" s="41">
        <v>1</v>
      </c>
      <c r="E64" s="64"/>
      <c r="F64" s="40"/>
      <c r="G64" s="40"/>
      <c r="H64" s="40"/>
      <c r="I64" s="52"/>
      <c r="J64" s="52"/>
      <c r="K64" s="52"/>
      <c r="L64" s="52"/>
      <c r="M64" s="52"/>
    </row>
    <row r="65" spans="1:50" ht="30" customHeight="1">
      <c r="A65" s="39" t="s">
        <v>74</v>
      </c>
      <c r="B65" s="52"/>
      <c r="C65" s="52"/>
      <c r="D65" s="41"/>
      <c r="E65" s="52"/>
      <c r="F65" s="40"/>
      <c r="G65" s="52"/>
      <c r="H65" s="40"/>
      <c r="I65" s="52"/>
      <c r="J65" s="40"/>
      <c r="K65" s="52"/>
      <c r="L65" s="40"/>
      <c r="M65" s="52"/>
      <c r="N65" s="42" t="s">
        <v>75</v>
      </c>
    </row>
    <row r="66" spans="1:50" ht="30" customHeight="1">
      <c r="A66" s="39" t="s">
        <v>1218</v>
      </c>
      <c r="B66" s="52"/>
      <c r="C66" s="58"/>
      <c r="D66" s="41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P66" s="53"/>
      <c r="Q66" s="54" t="s">
        <v>189</v>
      </c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</row>
    <row r="67" spans="1:50" ht="30" customHeight="1">
      <c r="A67" s="39" t="s">
        <v>1207</v>
      </c>
      <c r="B67" s="39" t="s">
        <v>1208</v>
      </c>
      <c r="C67" s="59" t="s">
        <v>1209</v>
      </c>
      <c r="D67" s="60">
        <v>0.6</v>
      </c>
      <c r="E67" s="40"/>
      <c r="F67" s="40"/>
      <c r="G67" s="40"/>
      <c r="H67" s="40"/>
      <c r="I67" s="40"/>
      <c r="J67" s="40"/>
      <c r="K67" s="40"/>
      <c r="L67" s="40"/>
      <c r="M67" s="39"/>
      <c r="N67" s="54" t="s">
        <v>193</v>
      </c>
      <c r="O67" s="54" t="s">
        <v>46</v>
      </c>
      <c r="P67" s="54" t="s">
        <v>46</v>
      </c>
      <c r="Q67" s="54" t="s">
        <v>189</v>
      </c>
      <c r="R67" s="54" t="s">
        <v>54</v>
      </c>
      <c r="S67" s="54" t="s">
        <v>55</v>
      </c>
      <c r="T67" s="54" t="s">
        <v>55</v>
      </c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4" t="s">
        <v>46</v>
      </c>
      <c r="AS67" s="54" t="s">
        <v>46</v>
      </c>
      <c r="AT67" s="53"/>
      <c r="AU67" s="54" t="s">
        <v>194</v>
      </c>
      <c r="AV67" s="53">
        <v>40</v>
      </c>
      <c r="AW67" s="53"/>
      <c r="AX67" s="42" t="e">
        <f>#REF!*2.4+AX32*0.05*2.4+AX17*0.1*2</f>
        <v>#REF!</v>
      </c>
    </row>
    <row r="68" spans="1:50" ht="30" customHeight="1">
      <c r="A68" s="39" t="s">
        <v>1210</v>
      </c>
      <c r="B68" s="39" t="s">
        <v>1211</v>
      </c>
      <c r="C68" s="59" t="s">
        <v>1209</v>
      </c>
      <c r="D68" s="60">
        <v>1.5</v>
      </c>
      <c r="E68" s="40"/>
      <c r="F68" s="40"/>
      <c r="G68" s="40"/>
      <c r="H68" s="40"/>
      <c r="I68" s="40"/>
      <c r="J68" s="40"/>
      <c r="K68" s="40"/>
      <c r="L68" s="40"/>
      <c r="M68" s="39"/>
      <c r="N68" s="54" t="s">
        <v>198</v>
      </c>
      <c r="O68" s="54" t="s">
        <v>46</v>
      </c>
      <c r="P68" s="54" t="s">
        <v>46</v>
      </c>
      <c r="Q68" s="54" t="s">
        <v>189</v>
      </c>
      <c r="R68" s="54" t="s">
        <v>54</v>
      </c>
      <c r="S68" s="54" t="s">
        <v>55</v>
      </c>
      <c r="T68" s="54" t="s">
        <v>55</v>
      </c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4" t="s">
        <v>46</v>
      </c>
      <c r="AS68" s="54" t="s">
        <v>46</v>
      </c>
      <c r="AT68" s="53"/>
      <c r="AU68" s="54" t="s">
        <v>199</v>
      </c>
      <c r="AV68" s="53">
        <v>44</v>
      </c>
      <c r="AW68" s="53"/>
      <c r="AX68" s="42" t="e">
        <f>AX67*0.3</f>
        <v>#REF!</v>
      </c>
    </row>
    <row r="69" spans="1:50" ht="30" customHeight="1">
      <c r="A69" s="39" t="s">
        <v>1212</v>
      </c>
      <c r="B69" s="39" t="s">
        <v>1213</v>
      </c>
      <c r="C69" s="59" t="s">
        <v>1209</v>
      </c>
      <c r="D69" s="60">
        <f>SUM(D67:D68)</f>
        <v>2.1</v>
      </c>
      <c r="E69" s="40"/>
      <c r="F69" s="40"/>
      <c r="G69" s="40"/>
      <c r="H69" s="40"/>
      <c r="I69" s="40"/>
      <c r="J69" s="40"/>
      <c r="K69" s="40"/>
      <c r="L69" s="40"/>
      <c r="M69" s="39"/>
      <c r="N69" s="54" t="s">
        <v>203</v>
      </c>
      <c r="O69" s="54" t="s">
        <v>46</v>
      </c>
      <c r="P69" s="54" t="s">
        <v>46</v>
      </c>
      <c r="Q69" s="54" t="s">
        <v>189</v>
      </c>
      <c r="R69" s="54" t="s">
        <v>54</v>
      </c>
      <c r="S69" s="54" t="s">
        <v>55</v>
      </c>
      <c r="T69" s="54" t="s">
        <v>55</v>
      </c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4" t="s">
        <v>46</v>
      </c>
      <c r="AS69" s="54" t="s">
        <v>46</v>
      </c>
      <c r="AT69" s="53"/>
      <c r="AU69" s="54" t="s">
        <v>204</v>
      </c>
      <c r="AV69" s="53">
        <v>45</v>
      </c>
      <c r="AW69" s="53"/>
      <c r="AX69" s="42" t="e">
        <f>AX67+AX68</f>
        <v>#REF!</v>
      </c>
    </row>
    <row r="70" spans="1:50" ht="30" customHeight="1">
      <c r="A70" s="52"/>
      <c r="B70" s="52"/>
      <c r="C70" s="58"/>
      <c r="D70" s="60"/>
      <c r="E70" s="52"/>
      <c r="F70" s="52"/>
      <c r="G70" s="52"/>
      <c r="H70" s="52"/>
      <c r="I70" s="52"/>
      <c r="J70" s="52"/>
      <c r="K70" s="52"/>
      <c r="L70" s="52"/>
      <c r="M70" s="39"/>
      <c r="N70" s="54" t="s">
        <v>208</v>
      </c>
      <c r="O70" s="54" t="s">
        <v>46</v>
      </c>
      <c r="P70" s="54" t="s">
        <v>46</v>
      </c>
      <c r="Q70" s="54" t="s">
        <v>189</v>
      </c>
      <c r="R70" s="54" t="s">
        <v>54</v>
      </c>
      <c r="S70" s="54" t="s">
        <v>55</v>
      </c>
      <c r="T70" s="54" t="s">
        <v>55</v>
      </c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4" t="s">
        <v>46</v>
      </c>
      <c r="AS70" s="54" t="s">
        <v>46</v>
      </c>
      <c r="AT70" s="53"/>
      <c r="AU70" s="54" t="s">
        <v>209</v>
      </c>
      <c r="AV70" s="53">
        <v>38</v>
      </c>
      <c r="AW70" s="53"/>
    </row>
    <row r="71" spans="1:50" ht="30" customHeight="1">
      <c r="A71" s="39" t="s">
        <v>74</v>
      </c>
      <c r="B71" s="52"/>
      <c r="C71" s="58"/>
      <c r="D71" s="52"/>
      <c r="E71" s="52"/>
      <c r="F71" s="40">
        <f>SUM(F67:F70)</f>
        <v>0</v>
      </c>
      <c r="G71" s="52"/>
      <c r="H71" s="40">
        <f>SUM(H67:H70)</f>
        <v>0</v>
      </c>
      <c r="I71" s="52"/>
      <c r="J71" s="40">
        <f>SUM(J67:J70)</f>
        <v>0</v>
      </c>
      <c r="K71" s="52"/>
      <c r="L71" s="40">
        <f>SUM(L67:L70)</f>
        <v>0</v>
      </c>
      <c r="M71" s="39"/>
      <c r="N71" s="54" t="s">
        <v>213</v>
      </c>
      <c r="O71" s="54" t="s">
        <v>46</v>
      </c>
      <c r="P71" s="54" t="s">
        <v>46</v>
      </c>
      <c r="Q71" s="54" t="s">
        <v>189</v>
      </c>
      <c r="R71" s="54" t="s">
        <v>54</v>
      </c>
      <c r="S71" s="54" t="s">
        <v>55</v>
      </c>
      <c r="T71" s="54" t="s">
        <v>55</v>
      </c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4" t="s">
        <v>46</v>
      </c>
      <c r="AS71" s="54" t="s">
        <v>46</v>
      </c>
      <c r="AT71" s="53"/>
      <c r="AU71" s="54" t="s">
        <v>214</v>
      </c>
      <c r="AV71" s="53">
        <v>37</v>
      </c>
      <c r="AW71" s="53"/>
    </row>
  </sheetData>
  <mergeCells count="47">
    <mergeCell ref="BE2:BF2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S2:AS3"/>
    <mergeCell ref="AT2:AT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U2:AU3"/>
    <mergeCell ref="AV2:AV3"/>
    <mergeCell ref="AZ2:BD2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5" fitToHeight="0" orientation="landscape" r:id="rId1"/>
  <rowBreaks count="2" manualBreakCount="2">
    <brk id="26" max="12" man="1"/>
    <brk id="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opLeftCell="B64" workbookViewId="0">
      <selection activeCell="C90" sqref="C90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68" t="s">
        <v>237</v>
      </c>
      <c r="B1" s="68"/>
      <c r="C1" s="68"/>
      <c r="D1" s="68"/>
      <c r="E1" s="68"/>
      <c r="F1" s="68"/>
      <c r="G1" s="68"/>
      <c r="H1" s="68"/>
      <c r="I1" s="68"/>
      <c r="J1" s="68"/>
    </row>
    <row r="2" spans="1:14" ht="30" customHeight="1">
      <c r="A2" s="69" t="e">
        <f>공종별내역서!A1</f>
        <v>#REF!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ht="30" customHeight="1">
      <c r="A3" s="4" t="s">
        <v>238</v>
      </c>
      <c r="B3" s="4" t="s">
        <v>0</v>
      </c>
      <c r="C3" s="4" t="s">
        <v>1</v>
      </c>
      <c r="D3" s="4" t="s">
        <v>2</v>
      </c>
      <c r="E3" s="4" t="s">
        <v>239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" t="s">
        <v>245</v>
      </c>
      <c r="L3" s="1" t="s">
        <v>246</v>
      </c>
      <c r="M3" s="1" t="s">
        <v>247</v>
      </c>
      <c r="N3" s="1" t="s">
        <v>248</v>
      </c>
    </row>
    <row r="4" spans="1:14" ht="30" customHeight="1">
      <c r="A4" s="5" t="s">
        <v>53</v>
      </c>
      <c r="B4" s="5" t="s">
        <v>49</v>
      </c>
      <c r="C4" s="5" t="s">
        <v>50</v>
      </c>
      <c r="D4" s="5" t="s">
        <v>51</v>
      </c>
      <c r="E4" s="8">
        <f>일위대가!F16</f>
        <v>5332</v>
      </c>
      <c r="F4" s="8">
        <f>일위대가!H16</f>
        <v>11329</v>
      </c>
      <c r="G4" s="8">
        <f>일위대가!J16</f>
        <v>0</v>
      </c>
      <c r="H4" s="8">
        <f t="shared" ref="H4:H35" si="0">E4+F4+G4</f>
        <v>16661</v>
      </c>
      <c r="I4" s="5" t="s">
        <v>52</v>
      </c>
      <c r="J4" s="5" t="s">
        <v>46</v>
      </c>
      <c r="K4" s="2" t="s">
        <v>46</v>
      </c>
      <c r="L4" s="2" t="s">
        <v>46</v>
      </c>
      <c r="M4" s="2" t="s">
        <v>46</v>
      </c>
      <c r="N4" s="2" t="s">
        <v>46</v>
      </c>
    </row>
    <row r="5" spans="1:14" ht="30" customHeight="1">
      <c r="A5" s="5" t="s">
        <v>61</v>
      </c>
      <c r="B5" s="5" t="s">
        <v>57</v>
      </c>
      <c r="C5" s="5" t="s">
        <v>58</v>
      </c>
      <c r="D5" s="5" t="s">
        <v>59</v>
      </c>
      <c r="E5" s="8">
        <f>일위대가!F23</f>
        <v>0</v>
      </c>
      <c r="F5" s="8">
        <f>일위대가!H23</f>
        <v>0</v>
      </c>
      <c r="G5" s="8">
        <f>일위대가!J23</f>
        <v>610486</v>
      </c>
      <c r="H5" s="8">
        <f t="shared" si="0"/>
        <v>610486</v>
      </c>
      <c r="I5" s="5" t="s">
        <v>60</v>
      </c>
      <c r="J5" s="5" t="s">
        <v>46</v>
      </c>
      <c r="K5" s="2" t="s">
        <v>46</v>
      </c>
      <c r="L5" s="2" t="s">
        <v>46</v>
      </c>
      <c r="M5" s="2" t="s">
        <v>46</v>
      </c>
      <c r="N5" s="2" t="s">
        <v>46</v>
      </c>
    </row>
    <row r="6" spans="1:14" ht="30" customHeight="1">
      <c r="A6" s="5" t="s">
        <v>65</v>
      </c>
      <c r="B6" s="5" t="s">
        <v>62</v>
      </c>
      <c r="C6" s="5" t="s">
        <v>63</v>
      </c>
      <c r="D6" s="5" t="s">
        <v>51</v>
      </c>
      <c r="E6" s="8">
        <f>일위대가!F27</f>
        <v>478</v>
      </c>
      <c r="F6" s="8">
        <f>일위대가!H27</f>
        <v>1584</v>
      </c>
      <c r="G6" s="8">
        <f>일위대가!J27</f>
        <v>0</v>
      </c>
      <c r="H6" s="8">
        <f t="shared" si="0"/>
        <v>2062</v>
      </c>
      <c r="I6" s="5" t="s">
        <v>64</v>
      </c>
      <c r="J6" s="5" t="s">
        <v>46</v>
      </c>
      <c r="K6" s="2" t="s">
        <v>46</v>
      </c>
      <c r="L6" s="2" t="s">
        <v>46</v>
      </c>
      <c r="M6" s="2" t="s">
        <v>46</v>
      </c>
      <c r="N6" s="2" t="s">
        <v>46</v>
      </c>
    </row>
    <row r="7" spans="1:14" ht="30" customHeight="1">
      <c r="A7" s="5" t="s">
        <v>69</v>
      </c>
      <c r="B7" s="5" t="s">
        <v>66</v>
      </c>
      <c r="C7" s="5" t="s">
        <v>67</v>
      </c>
      <c r="D7" s="5" t="s">
        <v>51</v>
      </c>
      <c r="E7" s="8">
        <f>일위대가!F33</f>
        <v>915</v>
      </c>
      <c r="F7" s="8">
        <f>일위대가!H33</f>
        <v>1410</v>
      </c>
      <c r="G7" s="8">
        <f>일위대가!J33</f>
        <v>0</v>
      </c>
      <c r="H7" s="8">
        <f t="shared" si="0"/>
        <v>2325</v>
      </c>
      <c r="I7" s="5" t="s">
        <v>68</v>
      </c>
      <c r="J7" s="5" t="s">
        <v>46</v>
      </c>
      <c r="K7" s="2" t="s">
        <v>46</v>
      </c>
      <c r="L7" s="2" t="s">
        <v>46</v>
      </c>
      <c r="M7" s="2" t="s">
        <v>46</v>
      </c>
      <c r="N7" s="2" t="s">
        <v>46</v>
      </c>
    </row>
    <row r="8" spans="1:14" ht="30" customHeight="1">
      <c r="A8" s="5" t="s">
        <v>72</v>
      </c>
      <c r="B8" s="5" t="s">
        <v>70</v>
      </c>
      <c r="C8" s="5" t="s">
        <v>46</v>
      </c>
      <c r="D8" s="5" t="s">
        <v>51</v>
      </c>
      <c r="E8" s="8">
        <f>일위대가!F37</f>
        <v>0</v>
      </c>
      <c r="F8" s="8">
        <f>일위대가!H37</f>
        <v>4938</v>
      </c>
      <c r="G8" s="8">
        <f>일위대가!J37</f>
        <v>0</v>
      </c>
      <c r="H8" s="8">
        <f t="shared" si="0"/>
        <v>4938</v>
      </c>
      <c r="I8" s="5" t="s">
        <v>71</v>
      </c>
      <c r="J8" s="5" t="s">
        <v>46</v>
      </c>
      <c r="K8" s="2" t="s">
        <v>46</v>
      </c>
      <c r="L8" s="2" t="s">
        <v>46</v>
      </c>
      <c r="M8" s="2" t="s">
        <v>46</v>
      </c>
      <c r="N8" s="2" t="s">
        <v>46</v>
      </c>
    </row>
    <row r="9" spans="1:14" ht="30" customHeight="1">
      <c r="A9" s="5" t="s">
        <v>82</v>
      </c>
      <c r="B9" s="5" t="s">
        <v>78</v>
      </c>
      <c r="C9" s="5" t="s">
        <v>79</v>
      </c>
      <c r="D9" s="5" t="s">
        <v>80</v>
      </c>
      <c r="E9" s="8">
        <f>일위대가!F44</f>
        <v>18540</v>
      </c>
      <c r="F9" s="8">
        <f>일위대가!H44</f>
        <v>44299</v>
      </c>
      <c r="G9" s="8">
        <f>일위대가!J44</f>
        <v>24238</v>
      </c>
      <c r="H9" s="8">
        <f t="shared" si="0"/>
        <v>87077</v>
      </c>
      <c r="I9" s="5" t="s">
        <v>81</v>
      </c>
      <c r="J9" s="5" t="s">
        <v>46</v>
      </c>
      <c r="K9" s="2" t="s">
        <v>342</v>
      </c>
      <c r="L9" s="2" t="s">
        <v>46</v>
      </c>
      <c r="M9" s="2" t="s">
        <v>46</v>
      </c>
      <c r="N9" s="2" t="s">
        <v>54</v>
      </c>
    </row>
    <row r="10" spans="1:14" ht="30" customHeight="1">
      <c r="A10" s="5" t="s">
        <v>88</v>
      </c>
      <c r="B10" s="5" t="s">
        <v>84</v>
      </c>
      <c r="C10" s="5" t="s">
        <v>85</v>
      </c>
      <c r="D10" s="5" t="s">
        <v>86</v>
      </c>
      <c r="E10" s="8">
        <f>일위대가!F48</f>
        <v>0</v>
      </c>
      <c r="F10" s="8">
        <f>일위대가!H48</f>
        <v>28219</v>
      </c>
      <c r="G10" s="8">
        <f>일위대가!J48</f>
        <v>0</v>
      </c>
      <c r="H10" s="8">
        <f t="shared" si="0"/>
        <v>28219</v>
      </c>
      <c r="I10" s="5" t="s">
        <v>87</v>
      </c>
      <c r="J10" s="5" t="s">
        <v>46</v>
      </c>
      <c r="K10" s="2" t="s">
        <v>46</v>
      </c>
      <c r="L10" s="2" t="s">
        <v>46</v>
      </c>
      <c r="M10" s="2" t="s">
        <v>46</v>
      </c>
      <c r="N10" s="2" t="s">
        <v>46</v>
      </c>
    </row>
    <row r="11" spans="1:14" ht="30" customHeight="1">
      <c r="A11" s="5" t="s">
        <v>93</v>
      </c>
      <c r="B11" s="5" t="s">
        <v>90</v>
      </c>
      <c r="C11" s="5" t="s">
        <v>91</v>
      </c>
      <c r="D11" s="5" t="s">
        <v>86</v>
      </c>
      <c r="E11" s="8">
        <f>일위대가!F53</f>
        <v>0</v>
      </c>
      <c r="F11" s="8">
        <f>일위대가!H53</f>
        <v>33862</v>
      </c>
      <c r="G11" s="8">
        <f>일위대가!J53</f>
        <v>0</v>
      </c>
      <c r="H11" s="8">
        <f t="shared" si="0"/>
        <v>33862</v>
      </c>
      <c r="I11" s="5" t="s">
        <v>92</v>
      </c>
      <c r="J11" s="5" t="s">
        <v>46</v>
      </c>
      <c r="K11" s="2" t="s">
        <v>46</v>
      </c>
      <c r="L11" s="2" t="s">
        <v>46</v>
      </c>
      <c r="M11" s="2" t="s">
        <v>46</v>
      </c>
      <c r="N11" s="2" t="s">
        <v>46</v>
      </c>
    </row>
    <row r="12" spans="1:14" ht="30" customHeight="1">
      <c r="A12" s="5" t="s">
        <v>98</v>
      </c>
      <c r="B12" s="5" t="s">
        <v>95</v>
      </c>
      <c r="C12" s="5" t="s">
        <v>96</v>
      </c>
      <c r="D12" s="5" t="s">
        <v>86</v>
      </c>
      <c r="E12" s="8">
        <f>일위대가!F57</f>
        <v>0</v>
      </c>
      <c r="F12" s="8">
        <f>일위대가!H57</f>
        <v>28219</v>
      </c>
      <c r="G12" s="8">
        <f>일위대가!J57</f>
        <v>0</v>
      </c>
      <c r="H12" s="8">
        <f t="shared" si="0"/>
        <v>28219</v>
      </c>
      <c r="I12" s="5" t="s">
        <v>97</v>
      </c>
      <c r="J12" s="5" t="s">
        <v>46</v>
      </c>
      <c r="K12" s="2" t="s">
        <v>46</v>
      </c>
      <c r="L12" s="2" t="s">
        <v>46</v>
      </c>
      <c r="M12" s="2" t="s">
        <v>46</v>
      </c>
      <c r="N12" s="2" t="s">
        <v>46</v>
      </c>
    </row>
    <row r="13" spans="1:14" ht="30" customHeight="1">
      <c r="A13" s="5" t="s">
        <v>105</v>
      </c>
      <c r="B13" s="5" t="s">
        <v>102</v>
      </c>
      <c r="C13" s="5" t="s">
        <v>103</v>
      </c>
      <c r="D13" s="5" t="s">
        <v>86</v>
      </c>
      <c r="E13" s="8">
        <f>일위대가!F63</f>
        <v>780000</v>
      </c>
      <c r="F13" s="8">
        <f>일위대가!H63</f>
        <v>2942386</v>
      </c>
      <c r="G13" s="8">
        <f>일위대가!J63</f>
        <v>0</v>
      </c>
      <c r="H13" s="8">
        <f t="shared" si="0"/>
        <v>3722386</v>
      </c>
      <c r="I13" s="5" t="s">
        <v>104</v>
      </c>
      <c r="J13" s="5" t="s">
        <v>46</v>
      </c>
      <c r="K13" s="2" t="s">
        <v>46</v>
      </c>
      <c r="L13" s="2" t="s">
        <v>46</v>
      </c>
      <c r="M13" s="2" t="s">
        <v>46</v>
      </c>
      <c r="N13" s="2" t="s">
        <v>46</v>
      </c>
    </row>
    <row r="14" spans="1:14" ht="30" customHeight="1">
      <c r="A14" s="5" t="s">
        <v>110</v>
      </c>
      <c r="B14" s="5" t="s">
        <v>107</v>
      </c>
      <c r="C14" s="5" t="s">
        <v>108</v>
      </c>
      <c r="D14" s="5" t="s">
        <v>51</v>
      </c>
      <c r="E14" s="8">
        <f>일위대가!F68</f>
        <v>2624</v>
      </c>
      <c r="F14" s="8">
        <f>일위대가!H68</f>
        <v>23187</v>
      </c>
      <c r="G14" s="8">
        <f>일위대가!J68</f>
        <v>695</v>
      </c>
      <c r="H14" s="8">
        <f t="shared" si="0"/>
        <v>26506</v>
      </c>
      <c r="I14" s="5" t="s">
        <v>109</v>
      </c>
      <c r="J14" s="5" t="s">
        <v>46</v>
      </c>
      <c r="K14" s="2" t="s">
        <v>46</v>
      </c>
      <c r="L14" s="2" t="s">
        <v>46</v>
      </c>
      <c r="M14" s="2" t="s">
        <v>46</v>
      </c>
      <c r="N14" s="2" t="s">
        <v>46</v>
      </c>
    </row>
    <row r="15" spans="1:14" ht="30" customHeight="1">
      <c r="A15" s="5" t="s">
        <v>121</v>
      </c>
      <c r="B15" s="5" t="s">
        <v>118</v>
      </c>
      <c r="C15" s="5" t="s">
        <v>119</v>
      </c>
      <c r="D15" s="5" t="s">
        <v>116</v>
      </c>
      <c r="E15" s="8">
        <f>일위대가!F80</f>
        <v>292880</v>
      </c>
      <c r="F15" s="8">
        <f>일위대가!H80</f>
        <v>3049787</v>
      </c>
      <c r="G15" s="8">
        <f>일위대가!J80</f>
        <v>0</v>
      </c>
      <c r="H15" s="8">
        <f t="shared" si="0"/>
        <v>3342667</v>
      </c>
      <c r="I15" s="5" t="s">
        <v>120</v>
      </c>
      <c r="J15" s="5" t="s">
        <v>46</v>
      </c>
      <c r="K15" s="2" t="s">
        <v>46</v>
      </c>
      <c r="L15" s="2" t="s">
        <v>46</v>
      </c>
      <c r="M15" s="2" t="s">
        <v>46</v>
      </c>
      <c r="N15" s="2" t="s">
        <v>46</v>
      </c>
    </row>
    <row r="16" spans="1:14" ht="30" customHeight="1">
      <c r="A16" s="5" t="s">
        <v>126</v>
      </c>
      <c r="B16" s="5" t="s">
        <v>123</v>
      </c>
      <c r="C16" s="5" t="s">
        <v>124</v>
      </c>
      <c r="D16" s="5" t="s">
        <v>51</v>
      </c>
      <c r="E16" s="8">
        <f>일위대가!F99</f>
        <v>382935</v>
      </c>
      <c r="F16" s="8">
        <f>일위대가!H99</f>
        <v>470069</v>
      </c>
      <c r="G16" s="8">
        <f>일위대가!J99</f>
        <v>0</v>
      </c>
      <c r="H16" s="8">
        <f t="shared" si="0"/>
        <v>853004</v>
      </c>
      <c r="I16" s="5" t="s">
        <v>125</v>
      </c>
      <c r="J16" s="5" t="s">
        <v>46</v>
      </c>
      <c r="K16" s="2" t="s">
        <v>46</v>
      </c>
      <c r="L16" s="2" t="s">
        <v>46</v>
      </c>
      <c r="M16" s="2" t="s">
        <v>46</v>
      </c>
      <c r="N16" s="2" t="s">
        <v>46</v>
      </c>
    </row>
    <row r="17" spans="1:14" ht="30" customHeight="1">
      <c r="A17" s="5" t="s">
        <v>131</v>
      </c>
      <c r="B17" s="5" t="s">
        <v>128</v>
      </c>
      <c r="C17" s="5" t="s">
        <v>129</v>
      </c>
      <c r="D17" s="5" t="s">
        <v>51</v>
      </c>
      <c r="E17" s="8">
        <f>일위대가!F107</f>
        <v>174</v>
      </c>
      <c r="F17" s="8">
        <f>일위대가!H107</f>
        <v>24495</v>
      </c>
      <c r="G17" s="8">
        <f>일위대가!J107</f>
        <v>489</v>
      </c>
      <c r="H17" s="8">
        <f t="shared" si="0"/>
        <v>25158</v>
      </c>
      <c r="I17" s="5" t="s">
        <v>130</v>
      </c>
      <c r="J17" s="5" t="s">
        <v>46</v>
      </c>
      <c r="K17" s="2" t="s">
        <v>46</v>
      </c>
      <c r="L17" s="2" t="s">
        <v>46</v>
      </c>
      <c r="M17" s="2" t="s">
        <v>46</v>
      </c>
      <c r="N17" s="2" t="s">
        <v>46</v>
      </c>
    </row>
    <row r="18" spans="1:14" ht="30" customHeight="1">
      <c r="A18" s="5" t="s">
        <v>137</v>
      </c>
      <c r="B18" s="5" t="s">
        <v>133</v>
      </c>
      <c r="C18" s="5" t="s">
        <v>134</v>
      </c>
      <c r="D18" s="5" t="s">
        <v>135</v>
      </c>
      <c r="E18" s="8">
        <f>일위대가!F112</f>
        <v>0</v>
      </c>
      <c r="F18" s="8">
        <f>일위대가!H112</f>
        <v>0</v>
      </c>
      <c r="G18" s="8">
        <f>일위대가!J112</f>
        <v>350000</v>
      </c>
      <c r="H18" s="8">
        <f t="shared" si="0"/>
        <v>350000</v>
      </c>
      <c r="I18" s="5" t="s">
        <v>136</v>
      </c>
      <c r="J18" s="5" t="s">
        <v>46</v>
      </c>
      <c r="K18" s="2" t="s">
        <v>46</v>
      </c>
      <c r="L18" s="2" t="s">
        <v>46</v>
      </c>
      <c r="M18" s="2" t="s">
        <v>46</v>
      </c>
      <c r="N18" s="2" t="s">
        <v>46</v>
      </c>
    </row>
    <row r="19" spans="1:14" ht="30" customHeight="1">
      <c r="A19" s="5" t="s">
        <v>142</v>
      </c>
      <c r="B19" s="5" t="s">
        <v>139</v>
      </c>
      <c r="C19" s="5" t="s">
        <v>140</v>
      </c>
      <c r="D19" s="5" t="s">
        <v>80</v>
      </c>
      <c r="E19" s="8">
        <f>일위대가!F119</f>
        <v>13796</v>
      </c>
      <c r="F19" s="8">
        <f>일위대가!H119</f>
        <v>44299</v>
      </c>
      <c r="G19" s="8">
        <f>일위대가!J119</f>
        <v>51310</v>
      </c>
      <c r="H19" s="8">
        <f t="shared" si="0"/>
        <v>109405</v>
      </c>
      <c r="I19" s="5" t="s">
        <v>141</v>
      </c>
      <c r="J19" s="5" t="s">
        <v>46</v>
      </c>
      <c r="K19" s="2" t="s">
        <v>342</v>
      </c>
      <c r="L19" s="2" t="s">
        <v>46</v>
      </c>
      <c r="M19" s="2" t="s">
        <v>46</v>
      </c>
      <c r="N19" s="2" t="s">
        <v>54</v>
      </c>
    </row>
    <row r="20" spans="1:14" ht="30" customHeight="1">
      <c r="A20" s="5" t="s">
        <v>151</v>
      </c>
      <c r="B20" s="5" t="s">
        <v>148</v>
      </c>
      <c r="C20" s="5" t="s">
        <v>149</v>
      </c>
      <c r="D20" s="5" t="s">
        <v>80</v>
      </c>
      <c r="E20" s="8">
        <f>일위대가!F126</f>
        <v>10065</v>
      </c>
      <c r="F20" s="8">
        <f>일위대가!H126</f>
        <v>44299</v>
      </c>
      <c r="G20" s="8">
        <f>일위대가!J126</f>
        <v>6296</v>
      </c>
      <c r="H20" s="8">
        <f t="shared" si="0"/>
        <v>60660</v>
      </c>
      <c r="I20" s="5" t="s">
        <v>150</v>
      </c>
      <c r="J20" s="5" t="s">
        <v>46</v>
      </c>
      <c r="K20" s="2" t="s">
        <v>342</v>
      </c>
      <c r="L20" s="2" t="s">
        <v>46</v>
      </c>
      <c r="M20" s="2" t="s">
        <v>46</v>
      </c>
      <c r="N20" s="2" t="s">
        <v>54</v>
      </c>
    </row>
    <row r="21" spans="1:14" ht="30" customHeight="1">
      <c r="A21" s="5" t="s">
        <v>158</v>
      </c>
      <c r="B21" s="5" t="s">
        <v>155</v>
      </c>
      <c r="C21" s="5" t="s">
        <v>46</v>
      </c>
      <c r="D21" s="5" t="s">
        <v>156</v>
      </c>
      <c r="E21" s="8">
        <f>일위대가!F131</f>
        <v>418</v>
      </c>
      <c r="F21" s="8">
        <f>일위대가!H131</f>
        <v>1792</v>
      </c>
      <c r="G21" s="8">
        <f>일위대가!J131</f>
        <v>0</v>
      </c>
      <c r="H21" s="8">
        <f t="shared" si="0"/>
        <v>2210</v>
      </c>
      <c r="I21" s="5" t="s">
        <v>157</v>
      </c>
      <c r="J21" s="5" t="s">
        <v>46</v>
      </c>
      <c r="K21" s="2" t="s">
        <v>46</v>
      </c>
      <c r="L21" s="2" t="s">
        <v>46</v>
      </c>
      <c r="M21" s="2" t="s">
        <v>46</v>
      </c>
      <c r="N21" s="2" t="s">
        <v>46</v>
      </c>
    </row>
    <row r="22" spans="1:14" ht="30" customHeight="1">
      <c r="A22" s="5" t="s">
        <v>163</v>
      </c>
      <c r="B22" s="5" t="s">
        <v>160</v>
      </c>
      <c r="C22" s="5" t="s">
        <v>161</v>
      </c>
      <c r="D22" s="5" t="s">
        <v>86</v>
      </c>
      <c r="E22" s="8">
        <f>일위대가!F139</f>
        <v>1536</v>
      </c>
      <c r="F22" s="8">
        <f>일위대가!H139</f>
        <v>43276</v>
      </c>
      <c r="G22" s="8">
        <f>일위대가!J139</f>
        <v>370</v>
      </c>
      <c r="H22" s="8">
        <f t="shared" si="0"/>
        <v>45182</v>
      </c>
      <c r="I22" s="5" t="s">
        <v>162</v>
      </c>
      <c r="J22" s="5" t="s">
        <v>46</v>
      </c>
      <c r="K22" s="2" t="s">
        <v>46</v>
      </c>
      <c r="L22" s="2" t="s">
        <v>46</v>
      </c>
      <c r="M22" s="2" t="s">
        <v>46</v>
      </c>
      <c r="N22" s="2" t="s">
        <v>46</v>
      </c>
    </row>
    <row r="23" spans="1:14" ht="30" customHeight="1">
      <c r="A23" s="5" t="s">
        <v>167</v>
      </c>
      <c r="B23" s="5" t="s">
        <v>164</v>
      </c>
      <c r="C23" s="5" t="s">
        <v>165</v>
      </c>
      <c r="D23" s="5" t="s">
        <v>51</v>
      </c>
      <c r="E23" s="8">
        <f>일위대가!F144</f>
        <v>0</v>
      </c>
      <c r="F23" s="8">
        <f>일위대가!H144</f>
        <v>5068</v>
      </c>
      <c r="G23" s="8">
        <f>일위대가!J144</f>
        <v>0</v>
      </c>
      <c r="H23" s="8">
        <f t="shared" si="0"/>
        <v>5068</v>
      </c>
      <c r="I23" s="5" t="s">
        <v>166</v>
      </c>
      <c r="J23" s="5" t="s">
        <v>46</v>
      </c>
      <c r="K23" s="2" t="s">
        <v>46</v>
      </c>
      <c r="L23" s="2" t="s">
        <v>46</v>
      </c>
      <c r="M23" s="2" t="s">
        <v>46</v>
      </c>
      <c r="N23" s="2" t="s">
        <v>46</v>
      </c>
    </row>
    <row r="24" spans="1:14" ht="30" customHeight="1">
      <c r="A24" s="5" t="s">
        <v>171</v>
      </c>
      <c r="B24" s="5" t="s">
        <v>168</v>
      </c>
      <c r="C24" s="5" t="s">
        <v>169</v>
      </c>
      <c r="D24" s="5" t="s">
        <v>156</v>
      </c>
      <c r="E24" s="8">
        <f>일위대가!F152</f>
        <v>27908</v>
      </c>
      <c r="F24" s="8">
        <f>일위대가!H152</f>
        <v>40834</v>
      </c>
      <c r="G24" s="8">
        <f>일위대가!J152</f>
        <v>1234</v>
      </c>
      <c r="H24" s="8">
        <f t="shared" si="0"/>
        <v>69976</v>
      </c>
      <c r="I24" s="5" t="s">
        <v>170</v>
      </c>
      <c r="J24" s="5" t="s">
        <v>46</v>
      </c>
      <c r="K24" s="2" t="s">
        <v>46</v>
      </c>
      <c r="L24" s="2" t="s">
        <v>46</v>
      </c>
      <c r="M24" s="2" t="s">
        <v>46</v>
      </c>
      <c r="N24" s="2" t="s">
        <v>46</v>
      </c>
    </row>
    <row r="25" spans="1:14" ht="30" customHeight="1">
      <c r="A25" s="5" t="s">
        <v>175</v>
      </c>
      <c r="B25" s="5" t="s">
        <v>172</v>
      </c>
      <c r="C25" s="5" t="s">
        <v>173</v>
      </c>
      <c r="D25" s="5" t="s">
        <v>51</v>
      </c>
      <c r="E25" s="8">
        <f>일위대가!F157</f>
        <v>0</v>
      </c>
      <c r="F25" s="8">
        <f>일위대가!H157</f>
        <v>7602</v>
      </c>
      <c r="G25" s="8">
        <f>일위대가!J157</f>
        <v>0</v>
      </c>
      <c r="H25" s="8">
        <f t="shared" si="0"/>
        <v>7602</v>
      </c>
      <c r="I25" s="5" t="s">
        <v>174</v>
      </c>
      <c r="J25" s="5" t="s">
        <v>46</v>
      </c>
      <c r="K25" s="2" t="s">
        <v>46</v>
      </c>
      <c r="L25" s="2" t="s">
        <v>46</v>
      </c>
      <c r="M25" s="2" t="s">
        <v>46</v>
      </c>
      <c r="N25" s="2" t="s">
        <v>46</v>
      </c>
    </row>
    <row r="26" spans="1:14" ht="30" customHeight="1">
      <c r="A26" s="5" t="s">
        <v>178</v>
      </c>
      <c r="B26" s="5" t="s">
        <v>176</v>
      </c>
      <c r="C26" s="5" t="s">
        <v>173</v>
      </c>
      <c r="D26" s="5" t="s">
        <v>51</v>
      </c>
      <c r="E26" s="8">
        <f>일위대가!F162</f>
        <v>738</v>
      </c>
      <c r="F26" s="8">
        <f>일위대가!H162</f>
        <v>14760</v>
      </c>
      <c r="G26" s="8">
        <f>일위대가!J162</f>
        <v>0</v>
      </c>
      <c r="H26" s="8">
        <f t="shared" si="0"/>
        <v>15498</v>
      </c>
      <c r="I26" s="5" t="s">
        <v>177</v>
      </c>
      <c r="J26" s="5" t="s">
        <v>46</v>
      </c>
      <c r="K26" s="2" t="s">
        <v>46</v>
      </c>
      <c r="L26" s="2" t="s">
        <v>46</v>
      </c>
      <c r="M26" s="2" t="s">
        <v>46</v>
      </c>
      <c r="N26" s="2" t="s">
        <v>46</v>
      </c>
    </row>
    <row r="27" spans="1:14" ht="30" customHeight="1">
      <c r="A27" s="5" t="s">
        <v>182</v>
      </c>
      <c r="B27" s="5" t="s">
        <v>179</v>
      </c>
      <c r="C27" s="5" t="s">
        <v>46</v>
      </c>
      <c r="D27" s="5" t="s">
        <v>180</v>
      </c>
      <c r="E27" s="8">
        <f>일위대가!F167</f>
        <v>0</v>
      </c>
      <c r="F27" s="8">
        <f>일위대가!H167</f>
        <v>116481</v>
      </c>
      <c r="G27" s="8">
        <f>일위대가!J167</f>
        <v>3494</v>
      </c>
      <c r="H27" s="8">
        <f t="shared" si="0"/>
        <v>119975</v>
      </c>
      <c r="I27" s="5" t="s">
        <v>181</v>
      </c>
      <c r="J27" s="5" t="s">
        <v>46</v>
      </c>
      <c r="K27" s="2" t="s">
        <v>46</v>
      </c>
      <c r="L27" s="2" t="s">
        <v>46</v>
      </c>
      <c r="M27" s="2" t="s">
        <v>46</v>
      </c>
      <c r="N27" s="2" t="s">
        <v>46</v>
      </c>
    </row>
    <row r="28" spans="1:14" ht="30" customHeight="1">
      <c r="A28" s="5" t="s">
        <v>186</v>
      </c>
      <c r="B28" s="5" t="s">
        <v>183</v>
      </c>
      <c r="C28" s="5" t="s">
        <v>184</v>
      </c>
      <c r="D28" s="5" t="s">
        <v>59</v>
      </c>
      <c r="E28" s="8">
        <f>일위대가!F172</f>
        <v>0</v>
      </c>
      <c r="F28" s="8">
        <f>일위대가!H172</f>
        <v>82433</v>
      </c>
      <c r="G28" s="8">
        <f>일위대가!J172</f>
        <v>2472</v>
      </c>
      <c r="H28" s="8">
        <f t="shared" si="0"/>
        <v>84905</v>
      </c>
      <c r="I28" s="5" t="s">
        <v>185</v>
      </c>
      <c r="J28" s="5" t="s">
        <v>46</v>
      </c>
      <c r="K28" s="2" t="s">
        <v>46</v>
      </c>
      <c r="L28" s="2" t="s">
        <v>46</v>
      </c>
      <c r="M28" s="2" t="s">
        <v>46</v>
      </c>
      <c r="N28" s="2" t="s">
        <v>46</v>
      </c>
    </row>
    <row r="29" spans="1:14" ht="30" customHeight="1">
      <c r="A29" s="5" t="s">
        <v>193</v>
      </c>
      <c r="B29" s="5" t="s">
        <v>190</v>
      </c>
      <c r="C29" s="5" t="s">
        <v>191</v>
      </c>
      <c r="D29" s="5" t="s">
        <v>51</v>
      </c>
      <c r="E29" s="8">
        <f>일위대가!F188</f>
        <v>6691</v>
      </c>
      <c r="F29" s="8">
        <f>일위대가!H188</f>
        <v>10449</v>
      </c>
      <c r="G29" s="8">
        <f>일위대가!J188</f>
        <v>565</v>
      </c>
      <c r="H29" s="8">
        <f t="shared" si="0"/>
        <v>17705</v>
      </c>
      <c r="I29" s="5" t="s">
        <v>192</v>
      </c>
      <c r="J29" s="5" t="s">
        <v>46</v>
      </c>
      <c r="K29" s="2" t="s">
        <v>46</v>
      </c>
      <c r="L29" s="2" t="s">
        <v>46</v>
      </c>
      <c r="M29" s="2" t="s">
        <v>46</v>
      </c>
      <c r="N29" s="2" t="s">
        <v>46</v>
      </c>
    </row>
    <row r="30" spans="1:14" ht="30" customHeight="1">
      <c r="A30" s="5" t="s">
        <v>198</v>
      </c>
      <c r="B30" s="5" t="s">
        <v>195</v>
      </c>
      <c r="C30" s="5" t="s">
        <v>196</v>
      </c>
      <c r="D30" s="5" t="s">
        <v>51</v>
      </c>
      <c r="E30" s="8">
        <f>일위대가!F193</f>
        <v>15015</v>
      </c>
      <c r="F30" s="8">
        <f>일위대가!H193</f>
        <v>11723</v>
      </c>
      <c r="G30" s="8">
        <f>일위대가!J193</f>
        <v>351</v>
      </c>
      <c r="H30" s="8">
        <f t="shared" si="0"/>
        <v>27089</v>
      </c>
      <c r="I30" s="5" t="s">
        <v>197</v>
      </c>
      <c r="J30" s="5" t="s">
        <v>46</v>
      </c>
      <c r="K30" s="2" t="s">
        <v>46</v>
      </c>
      <c r="L30" s="2" t="s">
        <v>46</v>
      </c>
      <c r="M30" s="2" t="s">
        <v>46</v>
      </c>
      <c r="N30" s="2" t="s">
        <v>46</v>
      </c>
    </row>
    <row r="31" spans="1:14" ht="30" customHeight="1">
      <c r="A31" s="5" t="s">
        <v>203</v>
      </c>
      <c r="B31" s="5" t="s">
        <v>200</v>
      </c>
      <c r="C31" s="5" t="s">
        <v>201</v>
      </c>
      <c r="D31" s="5" t="s">
        <v>156</v>
      </c>
      <c r="E31" s="8">
        <f>일위대가!F199</f>
        <v>2182</v>
      </c>
      <c r="F31" s="8">
        <f>일위대가!H199</f>
        <v>7218</v>
      </c>
      <c r="G31" s="8">
        <f>일위대가!J199</f>
        <v>288</v>
      </c>
      <c r="H31" s="8">
        <f t="shared" si="0"/>
        <v>9688</v>
      </c>
      <c r="I31" s="5" t="s">
        <v>202</v>
      </c>
      <c r="J31" s="5" t="s">
        <v>46</v>
      </c>
      <c r="K31" s="2" t="s">
        <v>46</v>
      </c>
      <c r="L31" s="2" t="s">
        <v>46</v>
      </c>
      <c r="M31" s="2" t="s">
        <v>46</v>
      </c>
      <c r="N31" s="2" t="s">
        <v>46</v>
      </c>
    </row>
    <row r="32" spans="1:14" ht="30" customHeight="1">
      <c r="A32" s="5" t="s">
        <v>208</v>
      </c>
      <c r="B32" s="5" t="s">
        <v>205</v>
      </c>
      <c r="C32" s="5" t="s">
        <v>206</v>
      </c>
      <c r="D32" s="5" t="s">
        <v>51</v>
      </c>
      <c r="E32" s="8">
        <f>일위대가!F220</f>
        <v>28382</v>
      </c>
      <c r="F32" s="8">
        <f>일위대가!H220</f>
        <v>48054</v>
      </c>
      <c r="G32" s="8">
        <f>일위대가!J220</f>
        <v>0</v>
      </c>
      <c r="H32" s="8">
        <f t="shared" si="0"/>
        <v>76436</v>
      </c>
      <c r="I32" s="5" t="s">
        <v>207</v>
      </c>
      <c r="J32" s="5" t="s">
        <v>46</v>
      </c>
      <c r="K32" s="2" t="s">
        <v>46</v>
      </c>
      <c r="L32" s="2" t="s">
        <v>46</v>
      </c>
      <c r="M32" s="2" t="s">
        <v>46</v>
      </c>
      <c r="N32" s="2" t="s">
        <v>46</v>
      </c>
    </row>
    <row r="33" spans="1:14" ht="30" customHeight="1">
      <c r="A33" s="5" t="s">
        <v>213</v>
      </c>
      <c r="B33" s="5" t="s">
        <v>210</v>
      </c>
      <c r="C33" s="5" t="s">
        <v>211</v>
      </c>
      <c r="D33" s="5" t="s">
        <v>156</v>
      </c>
      <c r="E33" s="8">
        <f>일위대가!F225</f>
        <v>3125</v>
      </c>
      <c r="F33" s="8">
        <f>일위대가!H225</f>
        <v>5482</v>
      </c>
      <c r="G33" s="8">
        <f>일위대가!J225</f>
        <v>0</v>
      </c>
      <c r="H33" s="8">
        <f t="shared" si="0"/>
        <v>8607</v>
      </c>
      <c r="I33" s="5" t="s">
        <v>212</v>
      </c>
      <c r="J33" s="5" t="s">
        <v>46</v>
      </c>
      <c r="K33" s="2" t="s">
        <v>46</v>
      </c>
      <c r="L33" s="2" t="s">
        <v>46</v>
      </c>
      <c r="M33" s="2" t="s">
        <v>46</v>
      </c>
      <c r="N33" s="2" t="s">
        <v>46</v>
      </c>
    </row>
    <row r="34" spans="1:14" ht="30" customHeight="1">
      <c r="A34" s="5" t="s">
        <v>218</v>
      </c>
      <c r="B34" s="5" t="s">
        <v>215</v>
      </c>
      <c r="C34" s="5" t="s">
        <v>216</v>
      </c>
      <c r="D34" s="5" t="s">
        <v>51</v>
      </c>
      <c r="E34" s="8">
        <f>일위대가!F231</f>
        <v>2757</v>
      </c>
      <c r="F34" s="8">
        <f>일위대가!H231</f>
        <v>25180</v>
      </c>
      <c r="G34" s="8">
        <f>일위대가!J231</f>
        <v>332</v>
      </c>
      <c r="H34" s="8">
        <f t="shared" si="0"/>
        <v>28269</v>
      </c>
      <c r="I34" s="5" t="s">
        <v>217</v>
      </c>
      <c r="J34" s="5" t="s">
        <v>46</v>
      </c>
      <c r="K34" s="2" t="s">
        <v>46</v>
      </c>
      <c r="L34" s="2" t="s">
        <v>46</v>
      </c>
      <c r="M34" s="2" t="s">
        <v>46</v>
      </c>
      <c r="N34" s="2" t="s">
        <v>46</v>
      </c>
    </row>
    <row r="35" spans="1:14" ht="30" customHeight="1">
      <c r="A35" s="5" t="s">
        <v>222</v>
      </c>
      <c r="B35" s="5" t="s">
        <v>219</v>
      </c>
      <c r="C35" s="5" t="s">
        <v>220</v>
      </c>
      <c r="D35" s="5" t="s">
        <v>51</v>
      </c>
      <c r="E35" s="8">
        <f>일위대가!F237</f>
        <v>3619</v>
      </c>
      <c r="F35" s="8">
        <f>일위대가!H237</f>
        <v>32510</v>
      </c>
      <c r="G35" s="8">
        <f>일위대가!J237</f>
        <v>332</v>
      </c>
      <c r="H35" s="8">
        <f t="shared" si="0"/>
        <v>36461</v>
      </c>
      <c r="I35" s="5" t="s">
        <v>221</v>
      </c>
      <c r="J35" s="5" t="s">
        <v>46</v>
      </c>
      <c r="K35" s="2" t="s">
        <v>46</v>
      </c>
      <c r="L35" s="2" t="s">
        <v>46</v>
      </c>
      <c r="M35" s="2" t="s">
        <v>46</v>
      </c>
      <c r="N35" s="2" t="s">
        <v>46</v>
      </c>
    </row>
    <row r="36" spans="1:14" ht="30" customHeight="1">
      <c r="A36" s="5" t="s">
        <v>227</v>
      </c>
      <c r="B36" s="5" t="s">
        <v>223</v>
      </c>
      <c r="C36" s="5" t="s">
        <v>224</v>
      </c>
      <c r="D36" s="5" t="s">
        <v>225</v>
      </c>
      <c r="E36" s="8">
        <f>일위대가!F245</f>
        <v>64890</v>
      </c>
      <c r="F36" s="8">
        <f>일위대가!H245</f>
        <v>39826</v>
      </c>
      <c r="G36" s="8">
        <f>일위대가!J245</f>
        <v>1194</v>
      </c>
      <c r="H36" s="8">
        <f t="shared" ref="H36:H67" si="1">E36+F36+G36</f>
        <v>105910</v>
      </c>
      <c r="I36" s="5" t="s">
        <v>226</v>
      </c>
      <c r="J36" s="5" t="s">
        <v>46</v>
      </c>
      <c r="K36" s="2" t="s">
        <v>46</v>
      </c>
      <c r="L36" s="2" t="s">
        <v>46</v>
      </c>
      <c r="M36" s="2" t="s">
        <v>46</v>
      </c>
      <c r="N36" s="2" t="s">
        <v>46</v>
      </c>
    </row>
    <row r="37" spans="1:14" ht="30" customHeight="1">
      <c r="A37" s="5" t="s">
        <v>231</v>
      </c>
      <c r="B37" s="5" t="s">
        <v>229</v>
      </c>
      <c r="C37" s="5" t="s">
        <v>46</v>
      </c>
      <c r="D37" s="5" t="s">
        <v>51</v>
      </c>
      <c r="E37" s="8">
        <f>일위대가!F249</f>
        <v>35700</v>
      </c>
      <c r="F37" s="8">
        <f>일위대가!H249</f>
        <v>0</v>
      </c>
      <c r="G37" s="8">
        <f>일위대가!J249</f>
        <v>0</v>
      </c>
      <c r="H37" s="8">
        <f t="shared" si="1"/>
        <v>35700</v>
      </c>
      <c r="I37" s="5" t="s">
        <v>230</v>
      </c>
      <c r="J37" s="5" t="s">
        <v>46</v>
      </c>
      <c r="K37" s="2" t="s">
        <v>46</v>
      </c>
      <c r="L37" s="2" t="s">
        <v>46</v>
      </c>
      <c r="M37" s="2" t="s">
        <v>46</v>
      </c>
      <c r="N37" s="2" t="s">
        <v>46</v>
      </c>
    </row>
    <row r="38" spans="1:14" ht="30" customHeight="1">
      <c r="A38" s="5" t="s">
        <v>297</v>
      </c>
      <c r="B38" s="5" t="s">
        <v>294</v>
      </c>
      <c r="C38" s="5" t="s">
        <v>295</v>
      </c>
      <c r="D38" s="5" t="s">
        <v>51</v>
      </c>
      <c r="E38" s="8">
        <f>일위대가!F254</f>
        <v>0</v>
      </c>
      <c r="F38" s="8">
        <f>일위대가!H254</f>
        <v>11329</v>
      </c>
      <c r="G38" s="8">
        <f>일위대가!J254</f>
        <v>0</v>
      </c>
      <c r="H38" s="8">
        <f t="shared" si="1"/>
        <v>11329</v>
      </c>
      <c r="I38" s="5" t="s">
        <v>296</v>
      </c>
      <c r="J38" s="5" t="s">
        <v>46</v>
      </c>
      <c r="K38" s="2" t="s">
        <v>46</v>
      </c>
      <c r="L38" s="2" t="s">
        <v>46</v>
      </c>
      <c r="M38" s="2" t="s">
        <v>46</v>
      </c>
      <c r="N38" s="2" t="s">
        <v>46</v>
      </c>
    </row>
    <row r="39" spans="1:14" ht="30" customHeight="1">
      <c r="A39" s="5" t="s">
        <v>309</v>
      </c>
      <c r="B39" s="5" t="s">
        <v>307</v>
      </c>
      <c r="C39" s="5" t="s">
        <v>308</v>
      </c>
      <c r="D39" s="5" t="s">
        <v>59</v>
      </c>
      <c r="E39" s="8">
        <f>일위대가!F261</f>
        <v>0</v>
      </c>
      <c r="F39" s="8">
        <f>일위대가!H261</f>
        <v>0</v>
      </c>
      <c r="G39" s="8">
        <f>일위대가!J261</f>
        <v>181703</v>
      </c>
      <c r="H39" s="8">
        <f t="shared" si="1"/>
        <v>181703</v>
      </c>
      <c r="I39" s="5" t="s">
        <v>756</v>
      </c>
      <c r="J39" s="5" t="s">
        <v>46</v>
      </c>
      <c r="K39" s="2" t="s">
        <v>46</v>
      </c>
      <c r="L39" s="2" t="s">
        <v>46</v>
      </c>
      <c r="M39" s="2" t="s">
        <v>46</v>
      </c>
      <c r="N39" s="2" t="s">
        <v>46</v>
      </c>
    </row>
    <row r="40" spans="1:14" ht="30" customHeight="1">
      <c r="A40" s="5" t="s">
        <v>312</v>
      </c>
      <c r="B40" s="5" t="s">
        <v>311</v>
      </c>
      <c r="C40" s="5" t="s">
        <v>308</v>
      </c>
      <c r="D40" s="5" t="s">
        <v>59</v>
      </c>
      <c r="E40" s="8">
        <f>일위대가!F268</f>
        <v>0</v>
      </c>
      <c r="F40" s="8">
        <f>일위대가!H268</f>
        <v>0</v>
      </c>
      <c r="G40" s="8">
        <f>일위대가!J268</f>
        <v>181703</v>
      </c>
      <c r="H40" s="8">
        <f t="shared" si="1"/>
        <v>181703</v>
      </c>
      <c r="I40" s="5" t="s">
        <v>764</v>
      </c>
      <c r="J40" s="5" t="s">
        <v>46</v>
      </c>
      <c r="K40" s="2" t="s">
        <v>46</v>
      </c>
      <c r="L40" s="2" t="s">
        <v>46</v>
      </c>
      <c r="M40" s="2" t="s">
        <v>46</v>
      </c>
      <c r="N40" s="2" t="s">
        <v>46</v>
      </c>
    </row>
    <row r="41" spans="1:14" ht="30" customHeight="1">
      <c r="A41" s="5" t="s">
        <v>760</v>
      </c>
      <c r="B41" s="5" t="s">
        <v>139</v>
      </c>
      <c r="C41" s="5" t="s">
        <v>759</v>
      </c>
      <c r="D41" s="5" t="s">
        <v>80</v>
      </c>
      <c r="E41" s="8">
        <f>일위대가!F275</f>
        <v>6808</v>
      </c>
      <c r="F41" s="8">
        <f>일위대가!H275</f>
        <v>44299</v>
      </c>
      <c r="G41" s="8">
        <f>일위대가!J275</f>
        <v>28219</v>
      </c>
      <c r="H41" s="8">
        <f t="shared" si="1"/>
        <v>79326</v>
      </c>
      <c r="I41" s="5" t="s">
        <v>770</v>
      </c>
      <c r="J41" s="5" t="s">
        <v>46</v>
      </c>
      <c r="K41" s="2" t="s">
        <v>342</v>
      </c>
      <c r="L41" s="2" t="s">
        <v>46</v>
      </c>
      <c r="M41" s="2" t="s">
        <v>46</v>
      </c>
      <c r="N41" s="2" t="s">
        <v>54</v>
      </c>
    </row>
    <row r="42" spans="1:14" ht="30" customHeight="1">
      <c r="A42" s="5" t="s">
        <v>323</v>
      </c>
      <c r="B42" s="5" t="s">
        <v>320</v>
      </c>
      <c r="C42" s="5" t="s">
        <v>321</v>
      </c>
      <c r="D42" s="5" t="s">
        <v>51</v>
      </c>
      <c r="E42" s="8">
        <f>일위대가!F280</f>
        <v>478</v>
      </c>
      <c r="F42" s="8">
        <f>일위대가!H280</f>
        <v>1584</v>
      </c>
      <c r="G42" s="8">
        <f>일위대가!J280</f>
        <v>0</v>
      </c>
      <c r="H42" s="8">
        <f t="shared" si="1"/>
        <v>2062</v>
      </c>
      <c r="I42" s="5" t="s">
        <v>322</v>
      </c>
      <c r="J42" s="5" t="s">
        <v>46</v>
      </c>
      <c r="K42" s="2" t="s">
        <v>46</v>
      </c>
      <c r="L42" s="2" t="s">
        <v>46</v>
      </c>
      <c r="M42" s="2" t="s">
        <v>46</v>
      </c>
      <c r="N42" s="2" t="s">
        <v>46</v>
      </c>
    </row>
    <row r="43" spans="1:14" ht="30" customHeight="1">
      <c r="A43" s="5" t="s">
        <v>784</v>
      </c>
      <c r="B43" s="5" t="s">
        <v>781</v>
      </c>
      <c r="C43" s="5" t="s">
        <v>782</v>
      </c>
      <c r="D43" s="5" t="s">
        <v>51</v>
      </c>
      <c r="E43" s="8">
        <f>일위대가!F285</f>
        <v>0</v>
      </c>
      <c r="F43" s="8">
        <f>일위대가!H285</f>
        <v>1584</v>
      </c>
      <c r="G43" s="8">
        <f>일위대가!J285</f>
        <v>0</v>
      </c>
      <c r="H43" s="8">
        <f t="shared" si="1"/>
        <v>1584</v>
      </c>
      <c r="I43" s="5" t="s">
        <v>783</v>
      </c>
      <c r="J43" s="5" t="s">
        <v>46</v>
      </c>
      <c r="K43" s="2" t="s">
        <v>46</v>
      </c>
      <c r="L43" s="2" t="s">
        <v>46</v>
      </c>
      <c r="M43" s="2" t="s">
        <v>46</v>
      </c>
      <c r="N43" s="2" t="s">
        <v>46</v>
      </c>
    </row>
    <row r="44" spans="1:14" ht="30" customHeight="1">
      <c r="A44" s="5" t="s">
        <v>363</v>
      </c>
      <c r="B44" s="5" t="s">
        <v>360</v>
      </c>
      <c r="C44" s="5" t="s">
        <v>361</v>
      </c>
      <c r="D44" s="5" t="s">
        <v>86</v>
      </c>
      <c r="E44" s="8">
        <f>일위대가!F289</f>
        <v>0</v>
      </c>
      <c r="F44" s="8">
        <f>일위대가!H289</f>
        <v>14109</v>
      </c>
      <c r="G44" s="8">
        <f>일위대가!J289</f>
        <v>0</v>
      </c>
      <c r="H44" s="8">
        <f t="shared" si="1"/>
        <v>14109</v>
      </c>
      <c r="I44" s="5" t="s">
        <v>362</v>
      </c>
      <c r="J44" s="5" t="s">
        <v>46</v>
      </c>
      <c r="K44" s="2" t="s">
        <v>46</v>
      </c>
      <c r="L44" s="2" t="s">
        <v>46</v>
      </c>
      <c r="M44" s="2" t="s">
        <v>46</v>
      </c>
      <c r="N44" s="2" t="s">
        <v>46</v>
      </c>
    </row>
    <row r="45" spans="1:14" ht="30" customHeight="1">
      <c r="A45" s="5" t="s">
        <v>368</v>
      </c>
      <c r="B45" s="5" t="s">
        <v>365</v>
      </c>
      <c r="C45" s="5" t="s">
        <v>366</v>
      </c>
      <c r="D45" s="5" t="s">
        <v>86</v>
      </c>
      <c r="E45" s="8">
        <f>일위대가!F293</f>
        <v>0</v>
      </c>
      <c r="F45" s="8">
        <f>일위대가!H293</f>
        <v>19753</v>
      </c>
      <c r="G45" s="8">
        <f>일위대가!J293</f>
        <v>0</v>
      </c>
      <c r="H45" s="8">
        <f t="shared" si="1"/>
        <v>19753</v>
      </c>
      <c r="I45" s="5" t="s">
        <v>367</v>
      </c>
      <c r="J45" s="5" t="s">
        <v>46</v>
      </c>
      <c r="K45" s="2" t="s">
        <v>46</v>
      </c>
      <c r="L45" s="2" t="s">
        <v>46</v>
      </c>
      <c r="M45" s="2" t="s">
        <v>46</v>
      </c>
      <c r="N45" s="2" t="s">
        <v>46</v>
      </c>
    </row>
    <row r="46" spans="1:14" ht="30" customHeight="1">
      <c r="A46" s="5" t="s">
        <v>384</v>
      </c>
      <c r="B46" s="5" t="s">
        <v>382</v>
      </c>
      <c r="C46" s="5" t="s">
        <v>46</v>
      </c>
      <c r="D46" s="5" t="s">
        <v>51</v>
      </c>
      <c r="E46" s="8">
        <f>일위대가!F303</f>
        <v>2624</v>
      </c>
      <c r="F46" s="8">
        <f>일위대가!H303</f>
        <v>0</v>
      </c>
      <c r="G46" s="8">
        <f>일위대가!J303</f>
        <v>0</v>
      </c>
      <c r="H46" s="8">
        <f t="shared" si="1"/>
        <v>2624</v>
      </c>
      <c r="I46" s="5" t="s">
        <v>383</v>
      </c>
      <c r="J46" s="5" t="s">
        <v>46</v>
      </c>
      <c r="K46" s="2" t="s">
        <v>46</v>
      </c>
      <c r="L46" s="2" t="s">
        <v>46</v>
      </c>
      <c r="M46" s="2" t="s">
        <v>46</v>
      </c>
      <c r="N46" s="2" t="s">
        <v>46</v>
      </c>
    </row>
    <row r="47" spans="1:14" ht="30" customHeight="1">
      <c r="A47" s="5" t="s">
        <v>388</v>
      </c>
      <c r="B47" s="5" t="s">
        <v>386</v>
      </c>
      <c r="C47" s="5" t="s">
        <v>108</v>
      </c>
      <c r="D47" s="5" t="s">
        <v>51</v>
      </c>
      <c r="E47" s="8">
        <f>일위대가!F309</f>
        <v>0</v>
      </c>
      <c r="F47" s="8">
        <f>일위대가!H309</f>
        <v>23187</v>
      </c>
      <c r="G47" s="8">
        <f>일위대가!J309</f>
        <v>695</v>
      </c>
      <c r="H47" s="8">
        <f t="shared" si="1"/>
        <v>23882</v>
      </c>
      <c r="I47" s="5" t="s">
        <v>387</v>
      </c>
      <c r="J47" s="5" t="s">
        <v>46</v>
      </c>
      <c r="K47" s="2" t="s">
        <v>46</v>
      </c>
      <c r="L47" s="2" t="s">
        <v>46</v>
      </c>
      <c r="M47" s="2" t="s">
        <v>46</v>
      </c>
      <c r="N47" s="2" t="s">
        <v>46</v>
      </c>
    </row>
    <row r="48" spans="1:14" ht="30" customHeight="1">
      <c r="A48" s="5" t="s">
        <v>514</v>
      </c>
      <c r="B48" s="5" t="s">
        <v>511</v>
      </c>
      <c r="C48" s="5" t="s">
        <v>512</v>
      </c>
      <c r="D48" s="5" t="s">
        <v>80</v>
      </c>
      <c r="E48" s="8">
        <f>일위대가!F313</f>
        <v>0</v>
      </c>
      <c r="F48" s="8">
        <f>일위대가!H313</f>
        <v>0</v>
      </c>
      <c r="G48" s="8">
        <f>일위대가!J313</f>
        <v>437</v>
      </c>
      <c r="H48" s="8">
        <f t="shared" si="1"/>
        <v>437</v>
      </c>
      <c r="I48" s="5" t="s">
        <v>513</v>
      </c>
      <c r="J48" s="5" t="s">
        <v>46</v>
      </c>
      <c r="K48" s="2" t="s">
        <v>342</v>
      </c>
      <c r="L48" s="2" t="s">
        <v>46</v>
      </c>
      <c r="M48" s="2" t="s">
        <v>46</v>
      </c>
      <c r="N48" s="2" t="s">
        <v>54</v>
      </c>
    </row>
    <row r="49" spans="1:14" ht="30" customHeight="1">
      <c r="A49" s="5" t="s">
        <v>519</v>
      </c>
      <c r="B49" s="5" t="s">
        <v>516</v>
      </c>
      <c r="C49" s="5" t="s">
        <v>517</v>
      </c>
      <c r="D49" s="5" t="s">
        <v>80</v>
      </c>
      <c r="E49" s="8">
        <f>일위대가!F320</f>
        <v>9270</v>
      </c>
      <c r="F49" s="8">
        <f>일위대가!H320</f>
        <v>44299</v>
      </c>
      <c r="G49" s="8">
        <f>일위대가!J320</f>
        <v>2088</v>
      </c>
      <c r="H49" s="8">
        <f t="shared" si="1"/>
        <v>55657</v>
      </c>
      <c r="I49" s="5" t="s">
        <v>518</v>
      </c>
      <c r="J49" s="5" t="s">
        <v>46</v>
      </c>
      <c r="K49" s="2" t="s">
        <v>342</v>
      </c>
      <c r="L49" s="2" t="s">
        <v>46</v>
      </c>
      <c r="M49" s="2" t="s">
        <v>46</v>
      </c>
      <c r="N49" s="2" t="s">
        <v>54</v>
      </c>
    </row>
    <row r="50" spans="1:14" ht="30" customHeight="1">
      <c r="A50" s="5" t="s">
        <v>544</v>
      </c>
      <c r="B50" s="5" t="s">
        <v>541</v>
      </c>
      <c r="C50" s="5" t="s">
        <v>542</v>
      </c>
      <c r="D50" s="5" t="s">
        <v>331</v>
      </c>
      <c r="E50" s="8">
        <f>일위대가!F325</f>
        <v>89</v>
      </c>
      <c r="F50" s="8">
        <f>일위대가!H325</f>
        <v>2383</v>
      </c>
      <c r="G50" s="8">
        <f>일위대가!J325</f>
        <v>84</v>
      </c>
      <c r="H50" s="8">
        <f t="shared" si="1"/>
        <v>2556</v>
      </c>
      <c r="I50" s="5" t="s">
        <v>543</v>
      </c>
      <c r="J50" s="5" t="s">
        <v>46</v>
      </c>
      <c r="K50" s="2" t="s">
        <v>46</v>
      </c>
      <c r="L50" s="2" t="s">
        <v>46</v>
      </c>
      <c r="M50" s="2" t="s">
        <v>46</v>
      </c>
      <c r="N50" s="2" t="s">
        <v>46</v>
      </c>
    </row>
    <row r="51" spans="1:14" ht="30" customHeight="1">
      <c r="A51" s="5" t="s">
        <v>549</v>
      </c>
      <c r="B51" s="5" t="s">
        <v>546</v>
      </c>
      <c r="C51" s="5" t="s">
        <v>547</v>
      </c>
      <c r="D51" s="5" t="s">
        <v>51</v>
      </c>
      <c r="E51" s="8">
        <f>일위대가!F330</f>
        <v>1600</v>
      </c>
      <c r="F51" s="8">
        <f>일위대가!H330</f>
        <v>7256</v>
      </c>
      <c r="G51" s="8">
        <f>일위대가!J330</f>
        <v>0</v>
      </c>
      <c r="H51" s="8">
        <f t="shared" si="1"/>
        <v>8856</v>
      </c>
      <c r="I51" s="5" t="s">
        <v>548</v>
      </c>
      <c r="J51" s="5" t="s">
        <v>46</v>
      </c>
      <c r="K51" s="2" t="s">
        <v>46</v>
      </c>
      <c r="L51" s="2" t="s">
        <v>46</v>
      </c>
      <c r="M51" s="2" t="s">
        <v>46</v>
      </c>
      <c r="N51" s="2" t="s">
        <v>46</v>
      </c>
    </row>
    <row r="52" spans="1:14" ht="30" customHeight="1">
      <c r="A52" s="5" t="s">
        <v>554</v>
      </c>
      <c r="B52" s="5" t="s">
        <v>551</v>
      </c>
      <c r="C52" s="5" t="s">
        <v>552</v>
      </c>
      <c r="D52" s="5" t="s">
        <v>51</v>
      </c>
      <c r="E52" s="8">
        <f>일위대가!F335</f>
        <v>900</v>
      </c>
      <c r="F52" s="8">
        <f>일위대가!H335</f>
        <v>9675</v>
      </c>
      <c r="G52" s="8">
        <f>일위대가!J335</f>
        <v>0</v>
      </c>
      <c r="H52" s="8">
        <f t="shared" si="1"/>
        <v>10575</v>
      </c>
      <c r="I52" s="5" t="s">
        <v>553</v>
      </c>
      <c r="J52" s="5" t="s">
        <v>46</v>
      </c>
      <c r="K52" s="2" t="s">
        <v>46</v>
      </c>
      <c r="L52" s="2" t="s">
        <v>46</v>
      </c>
      <c r="M52" s="2" t="s">
        <v>46</v>
      </c>
      <c r="N52" s="2" t="s">
        <v>46</v>
      </c>
    </row>
    <row r="53" spans="1:14" ht="30" customHeight="1">
      <c r="A53" s="5" t="s">
        <v>838</v>
      </c>
      <c r="B53" s="5" t="s">
        <v>836</v>
      </c>
      <c r="C53" s="5" t="s">
        <v>542</v>
      </c>
      <c r="D53" s="5" t="s">
        <v>331</v>
      </c>
      <c r="E53" s="8">
        <f>일위대가!F348</f>
        <v>76</v>
      </c>
      <c r="F53" s="8">
        <f>일위대가!H348</f>
        <v>1691</v>
      </c>
      <c r="G53" s="8">
        <f>일위대가!J348</f>
        <v>62</v>
      </c>
      <c r="H53" s="8">
        <f t="shared" si="1"/>
        <v>1829</v>
      </c>
      <c r="I53" s="5" t="s">
        <v>837</v>
      </c>
      <c r="J53" s="5" t="s">
        <v>46</v>
      </c>
      <c r="K53" s="2" t="s">
        <v>46</v>
      </c>
      <c r="L53" s="2" t="s">
        <v>46</v>
      </c>
      <c r="M53" s="2" t="s">
        <v>46</v>
      </c>
      <c r="N53" s="2" t="s">
        <v>46</v>
      </c>
    </row>
    <row r="54" spans="1:14" ht="30" customHeight="1">
      <c r="A54" s="5" t="s">
        <v>842</v>
      </c>
      <c r="B54" s="5" t="s">
        <v>840</v>
      </c>
      <c r="C54" s="5" t="s">
        <v>542</v>
      </c>
      <c r="D54" s="5" t="s">
        <v>331</v>
      </c>
      <c r="E54" s="8">
        <f>일위대가!F361</f>
        <v>13</v>
      </c>
      <c r="F54" s="8">
        <f>일위대가!H361</f>
        <v>692</v>
      </c>
      <c r="G54" s="8">
        <f>일위대가!J361</f>
        <v>22</v>
      </c>
      <c r="H54" s="8">
        <f t="shared" si="1"/>
        <v>727</v>
      </c>
      <c r="I54" s="5" t="s">
        <v>841</v>
      </c>
      <c r="J54" s="5" t="s">
        <v>46</v>
      </c>
      <c r="K54" s="2" t="s">
        <v>46</v>
      </c>
      <c r="L54" s="2" t="s">
        <v>46</v>
      </c>
      <c r="M54" s="2" t="s">
        <v>46</v>
      </c>
      <c r="N54" s="2" t="s">
        <v>46</v>
      </c>
    </row>
    <row r="55" spans="1:14" ht="30" customHeight="1">
      <c r="A55" s="5" t="s">
        <v>847</v>
      </c>
      <c r="B55" s="5" t="s">
        <v>845</v>
      </c>
      <c r="C55" s="5" t="s">
        <v>547</v>
      </c>
      <c r="D55" s="5" t="s">
        <v>51</v>
      </c>
      <c r="E55" s="8">
        <f>일위대가!F367</f>
        <v>1600</v>
      </c>
      <c r="F55" s="8">
        <f>일위대가!H367</f>
        <v>0</v>
      </c>
      <c r="G55" s="8">
        <f>일위대가!J367</f>
        <v>0</v>
      </c>
      <c r="H55" s="8">
        <f t="shared" si="1"/>
        <v>1600</v>
      </c>
      <c r="I55" s="5" t="s">
        <v>846</v>
      </c>
      <c r="J55" s="5" t="s">
        <v>46</v>
      </c>
      <c r="K55" s="2" t="s">
        <v>46</v>
      </c>
      <c r="L55" s="2" t="s">
        <v>46</v>
      </c>
      <c r="M55" s="2" t="s">
        <v>46</v>
      </c>
      <c r="N55" s="2" t="s">
        <v>46</v>
      </c>
    </row>
    <row r="56" spans="1:14" ht="30" customHeight="1">
      <c r="A56" s="5" t="s">
        <v>851</v>
      </c>
      <c r="B56" s="5" t="s">
        <v>845</v>
      </c>
      <c r="C56" s="5" t="s">
        <v>849</v>
      </c>
      <c r="D56" s="5" t="s">
        <v>51</v>
      </c>
      <c r="E56" s="8">
        <f>일위대가!F374</f>
        <v>0</v>
      </c>
      <c r="F56" s="8">
        <f>일위대가!H374</f>
        <v>7256</v>
      </c>
      <c r="G56" s="8">
        <f>일위대가!J374</f>
        <v>0</v>
      </c>
      <c r="H56" s="8">
        <f t="shared" si="1"/>
        <v>7256</v>
      </c>
      <c r="I56" s="5" t="s">
        <v>850</v>
      </c>
      <c r="J56" s="5" t="s">
        <v>46</v>
      </c>
      <c r="K56" s="2" t="s">
        <v>46</v>
      </c>
      <c r="L56" s="2" t="s">
        <v>46</v>
      </c>
      <c r="M56" s="2" t="s">
        <v>46</v>
      </c>
      <c r="N56" s="2" t="s">
        <v>46</v>
      </c>
    </row>
    <row r="57" spans="1:14" ht="30" customHeight="1">
      <c r="A57" s="5" t="s">
        <v>856</v>
      </c>
      <c r="B57" s="5" t="s">
        <v>551</v>
      </c>
      <c r="C57" s="5" t="s">
        <v>854</v>
      </c>
      <c r="D57" s="5" t="s">
        <v>51</v>
      </c>
      <c r="E57" s="8">
        <f>일위대가!F380</f>
        <v>900</v>
      </c>
      <c r="F57" s="8">
        <f>일위대가!H380</f>
        <v>0</v>
      </c>
      <c r="G57" s="8">
        <f>일위대가!J380</f>
        <v>0</v>
      </c>
      <c r="H57" s="8">
        <f t="shared" si="1"/>
        <v>900</v>
      </c>
      <c r="I57" s="5" t="s">
        <v>855</v>
      </c>
      <c r="J57" s="5" t="s">
        <v>46</v>
      </c>
      <c r="K57" s="2" t="s">
        <v>46</v>
      </c>
      <c r="L57" s="2" t="s">
        <v>46</v>
      </c>
      <c r="M57" s="2" t="s">
        <v>46</v>
      </c>
      <c r="N57" s="2" t="s">
        <v>46</v>
      </c>
    </row>
    <row r="58" spans="1:14" ht="30" customHeight="1">
      <c r="A58" s="5" t="s">
        <v>859</v>
      </c>
      <c r="B58" s="5" t="s">
        <v>551</v>
      </c>
      <c r="C58" s="5" t="s">
        <v>849</v>
      </c>
      <c r="D58" s="5" t="s">
        <v>51</v>
      </c>
      <c r="E58" s="8">
        <f>일위대가!F387</f>
        <v>0</v>
      </c>
      <c r="F58" s="8">
        <f>일위대가!H387</f>
        <v>9675</v>
      </c>
      <c r="G58" s="8">
        <f>일위대가!J387</f>
        <v>0</v>
      </c>
      <c r="H58" s="8">
        <f t="shared" si="1"/>
        <v>9675</v>
      </c>
      <c r="I58" s="5" t="s">
        <v>858</v>
      </c>
      <c r="J58" s="5" t="s">
        <v>46</v>
      </c>
      <c r="K58" s="2" t="s">
        <v>46</v>
      </c>
      <c r="L58" s="2" t="s">
        <v>46</v>
      </c>
      <c r="M58" s="2" t="s">
        <v>46</v>
      </c>
      <c r="N58" s="2" t="s">
        <v>46</v>
      </c>
    </row>
    <row r="59" spans="1:14" ht="30" customHeight="1">
      <c r="A59" s="5" t="s">
        <v>878</v>
      </c>
      <c r="B59" s="5" t="s">
        <v>875</v>
      </c>
      <c r="C59" s="5" t="s">
        <v>876</v>
      </c>
      <c r="D59" s="5" t="s">
        <v>80</v>
      </c>
      <c r="E59" s="8">
        <f>일위대가!F391</f>
        <v>0</v>
      </c>
      <c r="F59" s="8">
        <f>일위대가!H391</f>
        <v>0</v>
      </c>
      <c r="G59" s="8">
        <f>일위대가!J391</f>
        <v>140</v>
      </c>
      <c r="H59" s="8">
        <f t="shared" si="1"/>
        <v>140</v>
      </c>
      <c r="I59" s="5" t="s">
        <v>877</v>
      </c>
      <c r="J59" s="5" t="s">
        <v>46</v>
      </c>
      <c r="K59" s="2" t="s">
        <v>342</v>
      </c>
      <c r="L59" s="2" t="s">
        <v>46</v>
      </c>
      <c r="M59" s="2" t="s">
        <v>46</v>
      </c>
      <c r="N59" s="2" t="s">
        <v>54</v>
      </c>
    </row>
    <row r="60" spans="1:14" ht="30" customHeight="1">
      <c r="A60" s="5" t="s">
        <v>562</v>
      </c>
      <c r="B60" s="5" t="s">
        <v>560</v>
      </c>
      <c r="C60" s="5" t="s">
        <v>173</v>
      </c>
      <c r="D60" s="5" t="s">
        <v>51</v>
      </c>
      <c r="E60" s="8">
        <f>일위대가!F396</f>
        <v>0</v>
      </c>
      <c r="F60" s="8">
        <f>일위대가!H396</f>
        <v>14760</v>
      </c>
      <c r="G60" s="8">
        <f>일위대가!J396</f>
        <v>0</v>
      </c>
      <c r="H60" s="8">
        <f t="shared" si="1"/>
        <v>14760</v>
      </c>
      <c r="I60" s="5" t="s">
        <v>561</v>
      </c>
      <c r="J60" s="5" t="s">
        <v>46</v>
      </c>
      <c r="K60" s="2" t="s">
        <v>46</v>
      </c>
      <c r="L60" s="2" t="s">
        <v>46</v>
      </c>
      <c r="M60" s="2" t="s">
        <v>46</v>
      </c>
      <c r="N60" s="2" t="s">
        <v>46</v>
      </c>
    </row>
    <row r="61" spans="1:14" ht="30" customHeight="1">
      <c r="A61" s="5" t="s">
        <v>581</v>
      </c>
      <c r="B61" s="5" t="s">
        <v>578</v>
      </c>
      <c r="C61" s="5" t="s">
        <v>579</v>
      </c>
      <c r="D61" s="5" t="s">
        <v>225</v>
      </c>
      <c r="E61" s="8">
        <f>일위대가!F401</f>
        <v>8</v>
      </c>
      <c r="F61" s="8">
        <f>일위대가!H401</f>
        <v>746</v>
      </c>
      <c r="G61" s="8">
        <f>일위대가!J401</f>
        <v>0</v>
      </c>
      <c r="H61" s="8">
        <f t="shared" si="1"/>
        <v>754</v>
      </c>
      <c r="I61" s="5" t="s">
        <v>580</v>
      </c>
      <c r="J61" s="5" t="s">
        <v>46</v>
      </c>
      <c r="K61" s="2" t="s">
        <v>46</v>
      </c>
      <c r="L61" s="2" t="s">
        <v>46</v>
      </c>
      <c r="M61" s="2" t="s">
        <v>46</v>
      </c>
      <c r="N61" s="2" t="s">
        <v>46</v>
      </c>
    </row>
    <row r="62" spans="1:14" ht="30" customHeight="1">
      <c r="A62" s="5" t="s">
        <v>617</v>
      </c>
      <c r="B62" s="5" t="s">
        <v>190</v>
      </c>
      <c r="C62" s="5" t="s">
        <v>46</v>
      </c>
      <c r="D62" s="5" t="s">
        <v>51</v>
      </c>
      <c r="E62" s="8">
        <f>일위대가!F407</f>
        <v>0</v>
      </c>
      <c r="F62" s="8">
        <f>일위대가!H407</f>
        <v>9433</v>
      </c>
      <c r="G62" s="8">
        <f>일위대가!J407</f>
        <v>565</v>
      </c>
      <c r="H62" s="8">
        <f t="shared" si="1"/>
        <v>9998</v>
      </c>
      <c r="I62" s="5" t="s">
        <v>616</v>
      </c>
      <c r="J62" s="5" t="s">
        <v>46</v>
      </c>
      <c r="K62" s="2" t="s">
        <v>46</v>
      </c>
      <c r="L62" s="2" t="s">
        <v>46</v>
      </c>
      <c r="M62" s="2" t="s">
        <v>46</v>
      </c>
      <c r="N62" s="2" t="s">
        <v>46</v>
      </c>
    </row>
    <row r="63" spans="1:14" ht="30" customHeight="1">
      <c r="A63" s="5" t="s">
        <v>622</v>
      </c>
      <c r="B63" s="5" t="s">
        <v>620</v>
      </c>
      <c r="C63" s="5" t="s">
        <v>46</v>
      </c>
      <c r="D63" s="5" t="s">
        <v>51</v>
      </c>
      <c r="E63" s="8">
        <f>일위대가!F413</f>
        <v>0</v>
      </c>
      <c r="F63" s="8">
        <f>일위대가!H413</f>
        <v>11723</v>
      </c>
      <c r="G63" s="8">
        <f>일위대가!J413</f>
        <v>351</v>
      </c>
      <c r="H63" s="8">
        <f t="shared" si="1"/>
        <v>12074</v>
      </c>
      <c r="I63" s="5" t="s">
        <v>621</v>
      </c>
      <c r="J63" s="5" t="s">
        <v>46</v>
      </c>
      <c r="K63" s="2" t="s">
        <v>46</v>
      </c>
      <c r="L63" s="2" t="s">
        <v>46</v>
      </c>
      <c r="M63" s="2" t="s">
        <v>46</v>
      </c>
      <c r="N63" s="2" t="s">
        <v>46</v>
      </c>
    </row>
    <row r="64" spans="1:14" ht="30" customHeight="1">
      <c r="A64" s="5" t="s">
        <v>636</v>
      </c>
      <c r="B64" s="5" t="s">
        <v>634</v>
      </c>
      <c r="C64" s="5" t="s">
        <v>46</v>
      </c>
      <c r="D64" s="5" t="s">
        <v>156</v>
      </c>
      <c r="E64" s="8">
        <f>일위대가!F418</f>
        <v>0</v>
      </c>
      <c r="F64" s="8">
        <f>일위대가!H418</f>
        <v>7218</v>
      </c>
      <c r="G64" s="8">
        <f>일위대가!J418</f>
        <v>288</v>
      </c>
      <c r="H64" s="8">
        <f t="shared" si="1"/>
        <v>7506</v>
      </c>
      <c r="I64" s="5" t="s">
        <v>635</v>
      </c>
      <c r="J64" s="5" t="s">
        <v>46</v>
      </c>
      <c r="K64" s="2" t="s">
        <v>46</v>
      </c>
      <c r="L64" s="2" t="s">
        <v>46</v>
      </c>
      <c r="M64" s="2" t="s">
        <v>46</v>
      </c>
      <c r="N64" s="2" t="s">
        <v>46</v>
      </c>
    </row>
    <row r="65" spans="1:14" ht="30" customHeight="1">
      <c r="A65" s="5" t="s">
        <v>705</v>
      </c>
      <c r="B65" s="5" t="s">
        <v>210</v>
      </c>
      <c r="C65" s="5" t="s">
        <v>703</v>
      </c>
      <c r="D65" s="5" t="s">
        <v>156</v>
      </c>
      <c r="E65" s="8">
        <f>일위대가!F422</f>
        <v>0</v>
      </c>
      <c r="F65" s="8">
        <f>일위대가!H422</f>
        <v>5482</v>
      </c>
      <c r="G65" s="8">
        <f>일위대가!J422</f>
        <v>0</v>
      </c>
      <c r="H65" s="8">
        <f t="shared" si="1"/>
        <v>5482</v>
      </c>
      <c r="I65" s="5" t="s">
        <v>704</v>
      </c>
      <c r="J65" s="5" t="s">
        <v>46</v>
      </c>
      <c r="K65" s="2" t="s">
        <v>46</v>
      </c>
      <c r="L65" s="2" t="s">
        <v>46</v>
      </c>
      <c r="M65" s="2" t="s">
        <v>46</v>
      </c>
      <c r="N65" s="2" t="s">
        <v>46</v>
      </c>
    </row>
    <row r="66" spans="1:14" ht="30" customHeight="1">
      <c r="A66" s="5" t="s">
        <v>711</v>
      </c>
      <c r="B66" s="5" t="s">
        <v>708</v>
      </c>
      <c r="C66" s="5" t="s">
        <v>709</v>
      </c>
      <c r="D66" s="5" t="s">
        <v>51</v>
      </c>
      <c r="E66" s="8">
        <f>일위대가!F432</f>
        <v>1006</v>
      </c>
      <c r="F66" s="8">
        <f>일위대가!H432</f>
        <v>16642</v>
      </c>
      <c r="G66" s="8">
        <f>일위대가!J432</f>
        <v>332</v>
      </c>
      <c r="H66" s="8">
        <f t="shared" si="1"/>
        <v>17980</v>
      </c>
      <c r="I66" s="5" t="s">
        <v>710</v>
      </c>
      <c r="J66" s="5" t="s">
        <v>46</v>
      </c>
      <c r="K66" s="2" t="s">
        <v>46</v>
      </c>
      <c r="L66" s="2" t="s">
        <v>46</v>
      </c>
      <c r="M66" s="2" t="s">
        <v>46</v>
      </c>
      <c r="N66" s="2" t="s">
        <v>46</v>
      </c>
    </row>
    <row r="67" spans="1:14" ht="30" customHeight="1">
      <c r="A67" s="5" t="s">
        <v>716</v>
      </c>
      <c r="B67" s="5" t="s">
        <v>713</v>
      </c>
      <c r="C67" s="5" t="s">
        <v>714</v>
      </c>
      <c r="D67" s="5" t="s">
        <v>51</v>
      </c>
      <c r="E67" s="8">
        <f>일위대가!F437</f>
        <v>1751</v>
      </c>
      <c r="F67" s="8">
        <f>일위대가!H437</f>
        <v>0</v>
      </c>
      <c r="G67" s="8">
        <f>일위대가!J437</f>
        <v>0</v>
      </c>
      <c r="H67" s="8">
        <f t="shared" si="1"/>
        <v>1751</v>
      </c>
      <c r="I67" s="5" t="s">
        <v>715</v>
      </c>
      <c r="J67" s="5" t="s">
        <v>46</v>
      </c>
      <c r="K67" s="2" t="s">
        <v>46</v>
      </c>
      <c r="L67" s="2" t="s">
        <v>46</v>
      </c>
      <c r="M67" s="2" t="s">
        <v>46</v>
      </c>
      <c r="N67" s="2" t="s">
        <v>46</v>
      </c>
    </row>
    <row r="68" spans="1:14" ht="30" customHeight="1">
      <c r="A68" s="5" t="s">
        <v>720</v>
      </c>
      <c r="B68" s="5" t="s">
        <v>713</v>
      </c>
      <c r="C68" s="5" t="s">
        <v>718</v>
      </c>
      <c r="D68" s="5" t="s">
        <v>51</v>
      </c>
      <c r="E68" s="8">
        <f>일위대가!F446</f>
        <v>0</v>
      </c>
      <c r="F68" s="8">
        <f>일위대가!H446</f>
        <v>8538</v>
      </c>
      <c r="G68" s="8">
        <f>일위대가!J446</f>
        <v>0</v>
      </c>
      <c r="H68" s="8">
        <f t="shared" ref="H68:H73" si="2">E68+F68+G68</f>
        <v>8538</v>
      </c>
      <c r="I68" s="5" t="s">
        <v>719</v>
      </c>
      <c r="J68" s="5" t="s">
        <v>46</v>
      </c>
      <c r="K68" s="2" t="s">
        <v>46</v>
      </c>
      <c r="L68" s="2" t="s">
        <v>46</v>
      </c>
      <c r="M68" s="2" t="s">
        <v>46</v>
      </c>
      <c r="N68" s="2" t="s">
        <v>46</v>
      </c>
    </row>
    <row r="69" spans="1:14" ht="30" customHeight="1">
      <c r="A69" s="5" t="s">
        <v>725</v>
      </c>
      <c r="B69" s="5" t="s">
        <v>708</v>
      </c>
      <c r="C69" s="5" t="s">
        <v>723</v>
      </c>
      <c r="D69" s="5" t="s">
        <v>51</v>
      </c>
      <c r="E69" s="8">
        <f>일위대가!F456</f>
        <v>1947</v>
      </c>
      <c r="F69" s="8">
        <f>일위대가!H456</f>
        <v>16642</v>
      </c>
      <c r="G69" s="8">
        <f>일위대가!J456</f>
        <v>332</v>
      </c>
      <c r="H69" s="8">
        <f t="shared" si="2"/>
        <v>18921</v>
      </c>
      <c r="I69" s="5" t="s">
        <v>724</v>
      </c>
      <c r="J69" s="5" t="s">
        <v>46</v>
      </c>
      <c r="K69" s="2" t="s">
        <v>46</v>
      </c>
      <c r="L69" s="2" t="s">
        <v>46</v>
      </c>
      <c r="M69" s="2" t="s">
        <v>46</v>
      </c>
      <c r="N69" s="2" t="s">
        <v>46</v>
      </c>
    </row>
    <row r="70" spans="1:14" ht="30" customHeight="1">
      <c r="A70" s="5" t="s">
        <v>730</v>
      </c>
      <c r="B70" s="5" t="s">
        <v>727</v>
      </c>
      <c r="C70" s="5" t="s">
        <v>728</v>
      </c>
      <c r="D70" s="5" t="s">
        <v>51</v>
      </c>
      <c r="E70" s="8">
        <f>일위대가!F463</f>
        <v>1672</v>
      </c>
      <c r="F70" s="8">
        <f>일위대가!H463</f>
        <v>0</v>
      </c>
      <c r="G70" s="8">
        <f>일위대가!J463</f>
        <v>0</v>
      </c>
      <c r="H70" s="8">
        <f t="shared" si="2"/>
        <v>1672</v>
      </c>
      <c r="I70" s="5" t="s">
        <v>729</v>
      </c>
      <c r="J70" s="5" t="s">
        <v>46</v>
      </c>
      <c r="K70" s="2" t="s">
        <v>46</v>
      </c>
      <c r="L70" s="2" t="s">
        <v>46</v>
      </c>
      <c r="M70" s="2" t="s">
        <v>46</v>
      </c>
      <c r="N70" s="2" t="s">
        <v>46</v>
      </c>
    </row>
    <row r="71" spans="1:14" ht="30" customHeight="1">
      <c r="A71" s="5" t="s">
        <v>734</v>
      </c>
      <c r="B71" s="5" t="s">
        <v>727</v>
      </c>
      <c r="C71" s="5" t="s">
        <v>732</v>
      </c>
      <c r="D71" s="5" t="s">
        <v>51</v>
      </c>
      <c r="E71" s="8">
        <f>일위대가!F468</f>
        <v>0</v>
      </c>
      <c r="F71" s="8">
        <f>일위대가!H468</f>
        <v>15868</v>
      </c>
      <c r="G71" s="8">
        <f>일위대가!J468</f>
        <v>0</v>
      </c>
      <c r="H71" s="8">
        <f t="shared" si="2"/>
        <v>15868</v>
      </c>
      <c r="I71" s="5" t="s">
        <v>733</v>
      </c>
      <c r="J71" s="5" t="s">
        <v>46</v>
      </c>
      <c r="K71" s="2" t="s">
        <v>46</v>
      </c>
      <c r="L71" s="2" t="s">
        <v>46</v>
      </c>
      <c r="M71" s="2" t="s">
        <v>46</v>
      </c>
      <c r="N71" s="2" t="s">
        <v>46</v>
      </c>
    </row>
    <row r="72" spans="1:14" ht="30" customHeight="1">
      <c r="A72" s="5" t="s">
        <v>734</v>
      </c>
      <c r="B72" s="5" t="s">
        <v>1253</v>
      </c>
      <c r="C72" s="5" t="s">
        <v>1250</v>
      </c>
      <c r="D72" s="5" t="s">
        <v>1251</v>
      </c>
      <c r="E72" s="14">
        <f>일위대가!F473</f>
        <v>86374</v>
      </c>
      <c r="F72" s="14">
        <f>일위대가!H473</f>
        <v>298571</v>
      </c>
      <c r="G72" s="14">
        <f>일위대가!J473</f>
        <v>0</v>
      </c>
      <c r="H72" s="14">
        <f t="shared" si="2"/>
        <v>384945</v>
      </c>
      <c r="I72" s="5" t="s">
        <v>1252</v>
      </c>
      <c r="J72" s="5" t="s">
        <v>46</v>
      </c>
      <c r="K72" s="2" t="s">
        <v>46</v>
      </c>
      <c r="L72" s="2" t="s">
        <v>46</v>
      </c>
      <c r="M72" s="2" t="s">
        <v>46</v>
      </c>
      <c r="N72" s="2" t="s">
        <v>46</v>
      </c>
    </row>
    <row r="73" spans="1:14" ht="30" customHeight="1">
      <c r="A73" s="5" t="s">
        <v>734</v>
      </c>
      <c r="B73" s="5" t="s">
        <v>1277</v>
      </c>
      <c r="C73" s="5" t="s">
        <v>1276</v>
      </c>
      <c r="D73" s="5" t="s">
        <v>51</v>
      </c>
      <c r="E73" s="30">
        <f>일위대가!F489</f>
        <v>11000</v>
      </c>
      <c r="F73" s="30">
        <f>일위대가!H489</f>
        <v>6480</v>
      </c>
      <c r="G73" s="30">
        <f>일위대가!J489</f>
        <v>0</v>
      </c>
      <c r="H73" s="30">
        <f t="shared" si="2"/>
        <v>17480</v>
      </c>
      <c r="I73" s="5" t="s">
        <v>1270</v>
      </c>
      <c r="J73" s="5" t="s">
        <v>46</v>
      </c>
      <c r="K73" s="2" t="s">
        <v>46</v>
      </c>
      <c r="L73" s="2" t="s">
        <v>46</v>
      </c>
      <c r="M73" s="2" t="s">
        <v>46</v>
      </c>
      <c r="N73" s="2" t="s">
        <v>46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8"/>
  <sheetViews>
    <sheetView topLeftCell="A506" workbookViewId="0">
      <selection activeCell="C90" sqref="C90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69" t="e">
        <f>#REF!</f>
        <v>#REF!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51" ht="30" customHeight="1">
      <c r="A2" s="6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/>
      <c r="G2" s="67" t="s">
        <v>7</v>
      </c>
      <c r="H2" s="67"/>
      <c r="I2" s="67" t="s">
        <v>8</v>
      </c>
      <c r="J2" s="67"/>
      <c r="K2" s="67" t="s">
        <v>9</v>
      </c>
      <c r="L2" s="67"/>
      <c r="M2" s="67" t="s">
        <v>10</v>
      </c>
      <c r="N2" s="66" t="s">
        <v>249</v>
      </c>
      <c r="O2" s="66" t="s">
        <v>15</v>
      </c>
      <c r="P2" s="66" t="s">
        <v>17</v>
      </c>
      <c r="Q2" s="66" t="s">
        <v>18</v>
      </c>
      <c r="R2" s="66" t="s">
        <v>19</v>
      </c>
      <c r="S2" s="66" t="s">
        <v>20</v>
      </c>
      <c r="T2" s="66" t="s">
        <v>21</v>
      </c>
      <c r="U2" s="66" t="s">
        <v>22</v>
      </c>
      <c r="V2" s="66" t="s">
        <v>23</v>
      </c>
      <c r="W2" s="66" t="s">
        <v>24</v>
      </c>
      <c r="X2" s="66" t="s">
        <v>25</v>
      </c>
      <c r="Y2" s="66" t="s">
        <v>26</v>
      </c>
      <c r="Z2" s="66" t="s">
        <v>27</v>
      </c>
      <c r="AA2" s="66" t="s">
        <v>28</v>
      </c>
      <c r="AB2" s="66" t="s">
        <v>29</v>
      </c>
      <c r="AC2" s="66" t="s">
        <v>30</v>
      </c>
      <c r="AD2" s="66" t="s">
        <v>31</v>
      </c>
      <c r="AE2" s="66" t="s">
        <v>32</v>
      </c>
      <c r="AF2" s="66" t="s">
        <v>33</v>
      </c>
      <c r="AG2" s="66" t="s">
        <v>34</v>
      </c>
      <c r="AH2" s="66" t="s">
        <v>35</v>
      </c>
      <c r="AI2" s="66" t="s">
        <v>36</v>
      </c>
      <c r="AJ2" s="66" t="s">
        <v>37</v>
      </c>
      <c r="AK2" s="66" t="s">
        <v>38</v>
      </c>
      <c r="AL2" s="66" t="s">
        <v>39</v>
      </c>
      <c r="AM2" s="66" t="s">
        <v>40</v>
      </c>
      <c r="AN2" s="66" t="s">
        <v>41</v>
      </c>
      <c r="AO2" s="66" t="s">
        <v>42</v>
      </c>
      <c r="AP2" s="66" t="s">
        <v>250</v>
      </c>
      <c r="AQ2" s="66" t="s">
        <v>251</v>
      </c>
      <c r="AR2" s="66" t="s">
        <v>252</v>
      </c>
      <c r="AS2" s="66" t="s">
        <v>253</v>
      </c>
      <c r="AT2" s="66" t="s">
        <v>254</v>
      </c>
      <c r="AU2" s="66" t="s">
        <v>255</v>
      </c>
      <c r="AV2" s="66" t="s">
        <v>43</v>
      </c>
      <c r="AW2" s="66" t="s">
        <v>256</v>
      </c>
      <c r="AX2" s="1" t="s">
        <v>248</v>
      </c>
      <c r="AY2" s="1" t="s">
        <v>16</v>
      </c>
    </row>
    <row r="3" spans="1:51" ht="30" customHeight="1">
      <c r="A3" s="67"/>
      <c r="B3" s="67"/>
      <c r="C3" s="67"/>
      <c r="D3" s="67"/>
      <c r="E3" s="4" t="s">
        <v>5</v>
      </c>
      <c r="F3" s="4" t="s">
        <v>6</v>
      </c>
      <c r="G3" s="4" t="s">
        <v>5</v>
      </c>
      <c r="H3" s="4" t="s">
        <v>6</v>
      </c>
      <c r="I3" s="4" t="s">
        <v>5</v>
      </c>
      <c r="J3" s="4" t="s">
        <v>6</v>
      </c>
      <c r="K3" s="4" t="s">
        <v>5</v>
      </c>
      <c r="L3" s="4" t="s">
        <v>6</v>
      </c>
      <c r="M3" s="6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</row>
    <row r="4" spans="1:51" ht="30" customHeight="1">
      <c r="A4" s="77" t="s">
        <v>257</v>
      </c>
      <c r="B4" s="77"/>
      <c r="C4" s="77"/>
      <c r="D4" s="77"/>
      <c r="E4" s="78"/>
      <c r="F4" s="79"/>
      <c r="G4" s="78"/>
      <c r="H4" s="79"/>
      <c r="I4" s="78"/>
      <c r="J4" s="79"/>
      <c r="K4" s="78"/>
      <c r="L4" s="79"/>
      <c r="M4" s="77"/>
      <c r="N4" s="1" t="s">
        <v>53</v>
      </c>
    </row>
    <row r="5" spans="1:51" ht="30" customHeight="1">
      <c r="A5" s="5" t="s">
        <v>258</v>
      </c>
      <c r="B5" s="5" t="s">
        <v>259</v>
      </c>
      <c r="C5" s="5" t="s">
        <v>260</v>
      </c>
      <c r="D5" s="6">
        <v>4.48E-2</v>
      </c>
      <c r="E5" s="7">
        <f>단가대비표!O88</f>
        <v>26815</v>
      </c>
      <c r="F5" s="8">
        <f t="shared" ref="F5:F15" si="0">TRUNC(E5*D5,1)</f>
        <v>1201.3</v>
      </c>
      <c r="G5" s="7">
        <f>단가대비표!P88</f>
        <v>0</v>
      </c>
      <c r="H5" s="8">
        <f t="shared" ref="H5:H15" si="1">TRUNC(G5*D5,1)</f>
        <v>0</v>
      </c>
      <c r="I5" s="7">
        <f>단가대비표!V88</f>
        <v>0</v>
      </c>
      <c r="J5" s="8">
        <f t="shared" ref="J5:J15" si="2">TRUNC(I5*D5,1)</f>
        <v>0</v>
      </c>
      <c r="K5" s="7">
        <f t="shared" ref="K5:K15" si="3">TRUNC(E5+G5+I5,1)</f>
        <v>26815</v>
      </c>
      <c r="L5" s="8">
        <f t="shared" ref="L5:L15" si="4">TRUNC(F5+H5+J5,1)</f>
        <v>1201.3</v>
      </c>
      <c r="M5" s="5" t="s">
        <v>46</v>
      </c>
      <c r="N5" s="2" t="s">
        <v>53</v>
      </c>
      <c r="O5" s="2" t="s">
        <v>261</v>
      </c>
      <c r="P5" s="2" t="s">
        <v>55</v>
      </c>
      <c r="Q5" s="2" t="s">
        <v>55</v>
      </c>
      <c r="R5" s="2" t="s">
        <v>54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46</v>
      </c>
      <c r="AW5" s="2" t="s">
        <v>262</v>
      </c>
      <c r="AX5" s="2" t="s">
        <v>46</v>
      </c>
      <c r="AY5" s="2" t="s">
        <v>46</v>
      </c>
    </row>
    <row r="6" spans="1:51" ht="30" customHeight="1">
      <c r="A6" s="5" t="s">
        <v>258</v>
      </c>
      <c r="B6" s="5" t="s">
        <v>263</v>
      </c>
      <c r="C6" s="5" t="s">
        <v>260</v>
      </c>
      <c r="D6" s="6">
        <v>8.9999999999999993E-3</v>
      </c>
      <c r="E6" s="7">
        <f>단가대비표!O89</f>
        <v>9638</v>
      </c>
      <c r="F6" s="8">
        <f t="shared" si="0"/>
        <v>86.7</v>
      </c>
      <c r="G6" s="7">
        <f>단가대비표!P89</f>
        <v>0</v>
      </c>
      <c r="H6" s="8">
        <f t="shared" si="1"/>
        <v>0</v>
      </c>
      <c r="I6" s="7">
        <f>단가대비표!V89</f>
        <v>0</v>
      </c>
      <c r="J6" s="8">
        <f t="shared" si="2"/>
        <v>0</v>
      </c>
      <c r="K6" s="7">
        <f t="shared" si="3"/>
        <v>9638</v>
      </c>
      <c r="L6" s="8">
        <f t="shared" si="4"/>
        <v>86.7</v>
      </c>
      <c r="M6" s="5" t="s">
        <v>46</v>
      </c>
      <c r="N6" s="2" t="s">
        <v>53</v>
      </c>
      <c r="O6" s="2" t="s">
        <v>264</v>
      </c>
      <c r="P6" s="2" t="s">
        <v>55</v>
      </c>
      <c r="Q6" s="2" t="s">
        <v>55</v>
      </c>
      <c r="R6" s="2" t="s">
        <v>54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46</v>
      </c>
      <c r="AW6" s="2" t="s">
        <v>265</v>
      </c>
      <c r="AX6" s="2" t="s">
        <v>46</v>
      </c>
      <c r="AY6" s="2" t="s">
        <v>46</v>
      </c>
    </row>
    <row r="7" spans="1:51" ht="30" customHeight="1">
      <c r="A7" s="5" t="s">
        <v>266</v>
      </c>
      <c r="B7" s="5" t="s">
        <v>267</v>
      </c>
      <c r="C7" s="5" t="s">
        <v>225</v>
      </c>
      <c r="D7" s="6">
        <v>8.9499999999999996E-2</v>
      </c>
      <c r="E7" s="7">
        <f>단가대비표!O90</f>
        <v>6984</v>
      </c>
      <c r="F7" s="8">
        <f t="shared" si="0"/>
        <v>625</v>
      </c>
      <c r="G7" s="7">
        <f>단가대비표!P90</f>
        <v>0</v>
      </c>
      <c r="H7" s="8">
        <f t="shared" si="1"/>
        <v>0</v>
      </c>
      <c r="I7" s="7">
        <f>단가대비표!V90</f>
        <v>0</v>
      </c>
      <c r="J7" s="8">
        <f t="shared" si="2"/>
        <v>0</v>
      </c>
      <c r="K7" s="7">
        <f t="shared" si="3"/>
        <v>6984</v>
      </c>
      <c r="L7" s="8">
        <f t="shared" si="4"/>
        <v>625</v>
      </c>
      <c r="M7" s="5" t="s">
        <v>46</v>
      </c>
      <c r="N7" s="2" t="s">
        <v>53</v>
      </c>
      <c r="O7" s="2" t="s">
        <v>268</v>
      </c>
      <c r="P7" s="2" t="s">
        <v>55</v>
      </c>
      <c r="Q7" s="2" t="s">
        <v>55</v>
      </c>
      <c r="R7" s="2" t="s">
        <v>54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46</v>
      </c>
      <c r="AW7" s="2" t="s">
        <v>269</v>
      </c>
      <c r="AX7" s="2" t="s">
        <v>46</v>
      </c>
      <c r="AY7" s="2" t="s">
        <v>46</v>
      </c>
    </row>
    <row r="8" spans="1:51" ht="30" customHeight="1">
      <c r="A8" s="5" t="s">
        <v>266</v>
      </c>
      <c r="B8" s="5" t="s">
        <v>270</v>
      </c>
      <c r="C8" s="5" t="s">
        <v>225</v>
      </c>
      <c r="D8" s="6">
        <v>4.9200000000000001E-2</v>
      </c>
      <c r="E8" s="7">
        <f>단가대비표!O94</f>
        <v>4897</v>
      </c>
      <c r="F8" s="8">
        <f t="shared" si="0"/>
        <v>240.9</v>
      </c>
      <c r="G8" s="7">
        <f>단가대비표!P94</f>
        <v>0</v>
      </c>
      <c r="H8" s="8">
        <f t="shared" si="1"/>
        <v>0</v>
      </c>
      <c r="I8" s="7">
        <f>단가대비표!V94</f>
        <v>0</v>
      </c>
      <c r="J8" s="8">
        <f t="shared" si="2"/>
        <v>0</v>
      </c>
      <c r="K8" s="7">
        <f t="shared" si="3"/>
        <v>4897</v>
      </c>
      <c r="L8" s="8">
        <f t="shared" si="4"/>
        <v>240.9</v>
      </c>
      <c r="M8" s="5" t="s">
        <v>46</v>
      </c>
      <c r="N8" s="2" t="s">
        <v>53</v>
      </c>
      <c r="O8" s="2" t="s">
        <v>271</v>
      </c>
      <c r="P8" s="2" t="s">
        <v>55</v>
      </c>
      <c r="Q8" s="2" t="s">
        <v>55</v>
      </c>
      <c r="R8" s="2" t="s">
        <v>54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46</v>
      </c>
      <c r="AW8" s="2" t="s">
        <v>272</v>
      </c>
      <c r="AX8" s="2" t="s">
        <v>46</v>
      </c>
      <c r="AY8" s="2" t="s">
        <v>46</v>
      </c>
    </row>
    <row r="9" spans="1:51" ht="30" customHeight="1">
      <c r="A9" s="5" t="s">
        <v>273</v>
      </c>
      <c r="B9" s="5" t="s">
        <v>267</v>
      </c>
      <c r="C9" s="5" t="s">
        <v>225</v>
      </c>
      <c r="D9" s="6">
        <v>0.1628</v>
      </c>
      <c r="E9" s="7">
        <f>단가대비표!O91</f>
        <v>6984</v>
      </c>
      <c r="F9" s="8">
        <f t="shared" si="0"/>
        <v>1136.9000000000001</v>
      </c>
      <c r="G9" s="7">
        <f>단가대비표!P91</f>
        <v>0</v>
      </c>
      <c r="H9" s="8">
        <f t="shared" si="1"/>
        <v>0</v>
      </c>
      <c r="I9" s="7">
        <f>단가대비표!V91</f>
        <v>0</v>
      </c>
      <c r="J9" s="8">
        <f t="shared" si="2"/>
        <v>0</v>
      </c>
      <c r="K9" s="7">
        <f t="shared" si="3"/>
        <v>6984</v>
      </c>
      <c r="L9" s="8">
        <f t="shared" si="4"/>
        <v>1136.9000000000001</v>
      </c>
      <c r="M9" s="5" t="s">
        <v>46</v>
      </c>
      <c r="N9" s="2" t="s">
        <v>53</v>
      </c>
      <c r="O9" s="2" t="s">
        <v>274</v>
      </c>
      <c r="P9" s="2" t="s">
        <v>55</v>
      </c>
      <c r="Q9" s="2" t="s">
        <v>55</v>
      </c>
      <c r="R9" s="2" t="s">
        <v>54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46</v>
      </c>
      <c r="AW9" s="2" t="s">
        <v>275</v>
      </c>
      <c r="AX9" s="2" t="s">
        <v>46</v>
      </c>
      <c r="AY9" s="2" t="s">
        <v>46</v>
      </c>
    </row>
    <row r="10" spans="1:51" ht="30" customHeight="1">
      <c r="A10" s="5" t="s">
        <v>273</v>
      </c>
      <c r="B10" s="5" t="s">
        <v>270</v>
      </c>
      <c r="C10" s="5" t="s">
        <v>225</v>
      </c>
      <c r="D10" s="6">
        <v>1.6299999999999999E-2</v>
      </c>
      <c r="E10" s="7">
        <f>단가대비표!O95</f>
        <v>4897</v>
      </c>
      <c r="F10" s="8">
        <f t="shared" si="0"/>
        <v>79.8</v>
      </c>
      <c r="G10" s="7">
        <f>단가대비표!P95</f>
        <v>0</v>
      </c>
      <c r="H10" s="8">
        <f t="shared" si="1"/>
        <v>0</v>
      </c>
      <c r="I10" s="7">
        <f>단가대비표!V95</f>
        <v>0</v>
      </c>
      <c r="J10" s="8">
        <f t="shared" si="2"/>
        <v>0</v>
      </c>
      <c r="K10" s="7">
        <f t="shared" si="3"/>
        <v>4897</v>
      </c>
      <c r="L10" s="8">
        <f t="shared" si="4"/>
        <v>79.8</v>
      </c>
      <c r="M10" s="5" t="s">
        <v>46</v>
      </c>
      <c r="N10" s="2" t="s">
        <v>53</v>
      </c>
      <c r="O10" s="2" t="s">
        <v>276</v>
      </c>
      <c r="P10" s="2" t="s">
        <v>55</v>
      </c>
      <c r="Q10" s="2" t="s">
        <v>55</v>
      </c>
      <c r="R10" s="2" t="s">
        <v>54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46</v>
      </c>
      <c r="AW10" s="2" t="s">
        <v>277</v>
      </c>
      <c r="AX10" s="2" t="s">
        <v>46</v>
      </c>
      <c r="AY10" s="2" t="s">
        <v>46</v>
      </c>
    </row>
    <row r="11" spans="1:51" ht="30" customHeight="1">
      <c r="A11" s="5" t="s">
        <v>278</v>
      </c>
      <c r="B11" s="5" t="s">
        <v>279</v>
      </c>
      <c r="C11" s="5" t="s">
        <v>225</v>
      </c>
      <c r="D11" s="6">
        <v>7.7299999999999994E-2</v>
      </c>
      <c r="E11" s="7">
        <f>단가대비표!O96</f>
        <v>19618</v>
      </c>
      <c r="F11" s="8">
        <f t="shared" si="0"/>
        <v>1516.4</v>
      </c>
      <c r="G11" s="7">
        <f>단가대비표!P96</f>
        <v>0</v>
      </c>
      <c r="H11" s="8">
        <f t="shared" si="1"/>
        <v>0</v>
      </c>
      <c r="I11" s="7">
        <f>단가대비표!V96</f>
        <v>0</v>
      </c>
      <c r="J11" s="8">
        <f t="shared" si="2"/>
        <v>0</v>
      </c>
      <c r="K11" s="7">
        <f t="shared" si="3"/>
        <v>19618</v>
      </c>
      <c r="L11" s="8">
        <f t="shared" si="4"/>
        <v>1516.4</v>
      </c>
      <c r="M11" s="5" t="s">
        <v>46</v>
      </c>
      <c r="N11" s="2" t="s">
        <v>53</v>
      </c>
      <c r="O11" s="2" t="s">
        <v>280</v>
      </c>
      <c r="P11" s="2" t="s">
        <v>55</v>
      </c>
      <c r="Q11" s="2" t="s">
        <v>55</v>
      </c>
      <c r="R11" s="2" t="s">
        <v>54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46</v>
      </c>
      <c r="AW11" s="2" t="s">
        <v>281</v>
      </c>
      <c r="AX11" s="2" t="s">
        <v>46</v>
      </c>
      <c r="AY11" s="2" t="s">
        <v>46</v>
      </c>
    </row>
    <row r="12" spans="1:51" ht="30" customHeight="1">
      <c r="A12" s="5" t="s">
        <v>282</v>
      </c>
      <c r="B12" s="5" t="s">
        <v>283</v>
      </c>
      <c r="C12" s="5" t="s">
        <v>225</v>
      </c>
      <c r="D12" s="6">
        <v>8.9999999999999993E-3</v>
      </c>
      <c r="E12" s="7">
        <f>단가대비표!O92</f>
        <v>7541</v>
      </c>
      <c r="F12" s="8">
        <f t="shared" si="0"/>
        <v>67.8</v>
      </c>
      <c r="G12" s="7">
        <f>단가대비표!P92</f>
        <v>0</v>
      </c>
      <c r="H12" s="8">
        <f t="shared" si="1"/>
        <v>0</v>
      </c>
      <c r="I12" s="7">
        <f>단가대비표!V92</f>
        <v>0</v>
      </c>
      <c r="J12" s="8">
        <f t="shared" si="2"/>
        <v>0</v>
      </c>
      <c r="K12" s="7">
        <f t="shared" si="3"/>
        <v>7541</v>
      </c>
      <c r="L12" s="8">
        <f t="shared" si="4"/>
        <v>67.8</v>
      </c>
      <c r="M12" s="5" t="s">
        <v>46</v>
      </c>
      <c r="N12" s="2" t="s">
        <v>53</v>
      </c>
      <c r="O12" s="2" t="s">
        <v>284</v>
      </c>
      <c r="P12" s="2" t="s">
        <v>55</v>
      </c>
      <c r="Q12" s="2" t="s">
        <v>55</v>
      </c>
      <c r="R12" s="2" t="s">
        <v>54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46</v>
      </c>
      <c r="AW12" s="2" t="s">
        <v>285</v>
      </c>
      <c r="AX12" s="2" t="s">
        <v>46</v>
      </c>
      <c r="AY12" s="2" t="s">
        <v>46</v>
      </c>
    </row>
    <row r="13" spans="1:51" ht="30" customHeight="1">
      <c r="A13" s="5" t="s">
        <v>286</v>
      </c>
      <c r="B13" s="5" t="s">
        <v>287</v>
      </c>
      <c r="C13" s="5" t="s">
        <v>225</v>
      </c>
      <c r="D13" s="6">
        <v>8.0999999999999996E-3</v>
      </c>
      <c r="E13" s="7">
        <f>단가대비표!O93</f>
        <v>9344</v>
      </c>
      <c r="F13" s="8">
        <f t="shared" si="0"/>
        <v>75.599999999999994</v>
      </c>
      <c r="G13" s="7">
        <f>단가대비표!P93</f>
        <v>0</v>
      </c>
      <c r="H13" s="8">
        <f t="shared" si="1"/>
        <v>0</v>
      </c>
      <c r="I13" s="7">
        <f>단가대비표!V93</f>
        <v>0</v>
      </c>
      <c r="J13" s="8">
        <f t="shared" si="2"/>
        <v>0</v>
      </c>
      <c r="K13" s="7">
        <f t="shared" si="3"/>
        <v>9344</v>
      </c>
      <c r="L13" s="8">
        <f t="shared" si="4"/>
        <v>75.599999999999994</v>
      </c>
      <c r="M13" s="5" t="s">
        <v>46</v>
      </c>
      <c r="N13" s="2" t="s">
        <v>53</v>
      </c>
      <c r="O13" s="2" t="s">
        <v>288</v>
      </c>
      <c r="P13" s="2" t="s">
        <v>55</v>
      </c>
      <c r="Q13" s="2" t="s">
        <v>55</v>
      </c>
      <c r="R13" s="2" t="s">
        <v>54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46</v>
      </c>
      <c r="AW13" s="2" t="s">
        <v>289</v>
      </c>
      <c r="AX13" s="2" t="s">
        <v>46</v>
      </c>
      <c r="AY13" s="2" t="s">
        <v>46</v>
      </c>
    </row>
    <row r="14" spans="1:51" ht="30" customHeight="1">
      <c r="A14" s="5" t="s">
        <v>290</v>
      </c>
      <c r="B14" s="5" t="s">
        <v>291</v>
      </c>
      <c r="C14" s="5" t="s">
        <v>225</v>
      </c>
      <c r="D14" s="6">
        <v>4.1000000000000003E-3</v>
      </c>
      <c r="E14" s="7">
        <f>단가대비표!O97</f>
        <v>73565</v>
      </c>
      <c r="F14" s="8">
        <f t="shared" si="0"/>
        <v>301.60000000000002</v>
      </c>
      <c r="G14" s="7">
        <f>단가대비표!P97</f>
        <v>0</v>
      </c>
      <c r="H14" s="8">
        <f t="shared" si="1"/>
        <v>0</v>
      </c>
      <c r="I14" s="7">
        <f>단가대비표!V97</f>
        <v>0</v>
      </c>
      <c r="J14" s="8">
        <f t="shared" si="2"/>
        <v>0</v>
      </c>
      <c r="K14" s="7">
        <f t="shared" si="3"/>
        <v>73565</v>
      </c>
      <c r="L14" s="8">
        <f t="shared" si="4"/>
        <v>301.60000000000002</v>
      </c>
      <c r="M14" s="5" t="s">
        <v>46</v>
      </c>
      <c r="N14" s="2" t="s">
        <v>53</v>
      </c>
      <c r="O14" s="2" t="s">
        <v>292</v>
      </c>
      <c r="P14" s="2" t="s">
        <v>55</v>
      </c>
      <c r="Q14" s="2" t="s">
        <v>55</v>
      </c>
      <c r="R14" s="2" t="s">
        <v>54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46</v>
      </c>
      <c r="AW14" s="2" t="s">
        <v>293</v>
      </c>
      <c r="AX14" s="2" t="s">
        <v>46</v>
      </c>
      <c r="AY14" s="2" t="s">
        <v>46</v>
      </c>
    </row>
    <row r="15" spans="1:51" ht="30" customHeight="1">
      <c r="A15" s="5" t="s">
        <v>294</v>
      </c>
      <c r="B15" s="5" t="s">
        <v>295</v>
      </c>
      <c r="C15" s="5" t="s">
        <v>51</v>
      </c>
      <c r="D15" s="6">
        <v>1</v>
      </c>
      <c r="E15" s="7">
        <f>일위대가목록!E38</f>
        <v>0</v>
      </c>
      <c r="F15" s="8">
        <f t="shared" si="0"/>
        <v>0</v>
      </c>
      <c r="G15" s="7">
        <f>일위대가목록!F38</f>
        <v>11329</v>
      </c>
      <c r="H15" s="8">
        <f t="shared" si="1"/>
        <v>11329</v>
      </c>
      <c r="I15" s="7">
        <f>일위대가목록!G38</f>
        <v>0</v>
      </c>
      <c r="J15" s="8">
        <f t="shared" si="2"/>
        <v>0</v>
      </c>
      <c r="K15" s="7">
        <f t="shared" si="3"/>
        <v>11329</v>
      </c>
      <c r="L15" s="8">
        <f t="shared" si="4"/>
        <v>11329</v>
      </c>
      <c r="M15" s="5" t="s">
        <v>296</v>
      </c>
      <c r="N15" s="2" t="s">
        <v>53</v>
      </c>
      <c r="O15" s="2" t="s">
        <v>297</v>
      </c>
      <c r="P15" s="2" t="s">
        <v>54</v>
      </c>
      <c r="Q15" s="2" t="s">
        <v>55</v>
      </c>
      <c r="R15" s="2" t="s">
        <v>55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46</v>
      </c>
      <c r="AW15" s="2" t="s">
        <v>298</v>
      </c>
      <c r="AX15" s="2" t="s">
        <v>46</v>
      </c>
      <c r="AY15" s="2" t="s">
        <v>46</v>
      </c>
    </row>
    <row r="16" spans="1:51" ht="30" customHeight="1">
      <c r="A16" s="5" t="s">
        <v>299</v>
      </c>
      <c r="B16" s="5" t="s">
        <v>46</v>
      </c>
      <c r="C16" s="5" t="s">
        <v>46</v>
      </c>
      <c r="D16" s="6"/>
      <c r="E16" s="7"/>
      <c r="F16" s="8">
        <f>TRUNC(SUMIF(N5:N15, N4, F5:F15),0)</f>
        <v>5332</v>
      </c>
      <c r="G16" s="7"/>
      <c r="H16" s="8">
        <f>TRUNC(SUMIF(N5:N15, N4, H5:H15),0)</f>
        <v>11329</v>
      </c>
      <c r="I16" s="7"/>
      <c r="J16" s="8">
        <f>TRUNC(SUMIF(N5:N15, N4, J5:J15),0)</f>
        <v>0</v>
      </c>
      <c r="K16" s="7"/>
      <c r="L16" s="8">
        <f>F16+H16+J16</f>
        <v>16661</v>
      </c>
      <c r="M16" s="5" t="s">
        <v>46</v>
      </c>
      <c r="N16" s="2" t="s">
        <v>75</v>
      </c>
      <c r="O16" s="2" t="s">
        <v>75</v>
      </c>
      <c r="P16" s="2" t="s">
        <v>46</v>
      </c>
      <c r="Q16" s="2" t="s">
        <v>46</v>
      </c>
      <c r="R16" s="2" t="s">
        <v>46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46</v>
      </c>
      <c r="AW16" s="2" t="s">
        <v>46</v>
      </c>
      <c r="AX16" s="2" t="s">
        <v>46</v>
      </c>
      <c r="AY16" s="2" t="s">
        <v>46</v>
      </c>
    </row>
    <row r="17" spans="1:51" ht="30" customHeight="1">
      <c r="A17" s="6"/>
      <c r="B17" s="6"/>
      <c r="C17" s="6"/>
      <c r="D17" s="6"/>
      <c r="E17" s="7"/>
      <c r="F17" s="8"/>
      <c r="G17" s="7"/>
      <c r="H17" s="8"/>
      <c r="I17" s="7"/>
      <c r="J17" s="8"/>
      <c r="K17" s="7"/>
      <c r="L17" s="8"/>
      <c r="M17" s="6"/>
    </row>
    <row r="18" spans="1:51" ht="30" customHeight="1">
      <c r="A18" s="77" t="s">
        <v>300</v>
      </c>
      <c r="B18" s="77"/>
      <c r="C18" s="77"/>
      <c r="D18" s="77"/>
      <c r="E18" s="78"/>
      <c r="F18" s="79"/>
      <c r="G18" s="78"/>
      <c r="H18" s="79"/>
      <c r="I18" s="78"/>
      <c r="J18" s="79"/>
      <c r="K18" s="78"/>
      <c r="L18" s="79"/>
      <c r="M18" s="77"/>
      <c r="N18" s="1" t="s">
        <v>61</v>
      </c>
    </row>
    <row r="19" spans="1:51" ht="30" customHeight="1">
      <c r="A19" s="5" t="s">
        <v>301</v>
      </c>
      <c r="B19" s="5" t="s">
        <v>302</v>
      </c>
      <c r="C19" s="5" t="s">
        <v>225</v>
      </c>
      <c r="D19" s="6">
        <v>0.12</v>
      </c>
      <c r="E19" s="7">
        <f>단가대비표!O49</f>
        <v>2059000</v>
      </c>
      <c r="F19" s="8">
        <f>TRUNC(E19*D19,1)</f>
        <v>247080</v>
      </c>
      <c r="G19" s="7">
        <f>단가대비표!P49</f>
        <v>0</v>
      </c>
      <c r="H19" s="8">
        <f>TRUNC(G19*D19,1)</f>
        <v>0</v>
      </c>
      <c r="I19" s="7">
        <f>단가대비표!V49</f>
        <v>0</v>
      </c>
      <c r="J19" s="8">
        <f>TRUNC(I19*D19,1)</f>
        <v>0</v>
      </c>
      <c r="K19" s="7">
        <f t="shared" ref="K19:L22" si="5">TRUNC(E19+G19+I19,1)</f>
        <v>2059000</v>
      </c>
      <c r="L19" s="8">
        <f t="shared" si="5"/>
        <v>247080</v>
      </c>
      <c r="M19" s="5" t="s">
        <v>303</v>
      </c>
      <c r="N19" s="2" t="s">
        <v>46</v>
      </c>
      <c r="O19" s="2" t="s">
        <v>304</v>
      </c>
      <c r="P19" s="2" t="s">
        <v>55</v>
      </c>
      <c r="Q19" s="2" t="s">
        <v>55</v>
      </c>
      <c r="R19" s="2" t="s">
        <v>54</v>
      </c>
      <c r="S19" s="3"/>
      <c r="T19" s="3"/>
      <c r="U19" s="3"/>
      <c r="V19" s="3">
        <v>1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46</v>
      </c>
      <c r="AW19" s="2" t="s">
        <v>305</v>
      </c>
      <c r="AX19" s="2" t="s">
        <v>46</v>
      </c>
      <c r="AY19" s="2" t="s">
        <v>306</v>
      </c>
    </row>
    <row r="20" spans="1:51" ht="30" customHeight="1">
      <c r="A20" s="5" t="s">
        <v>307</v>
      </c>
      <c r="B20" s="5" t="s">
        <v>308</v>
      </c>
      <c r="C20" s="5" t="s">
        <v>59</v>
      </c>
      <c r="D20" s="6">
        <v>1</v>
      </c>
      <c r="E20" s="7">
        <f>일위대가목록!E39</f>
        <v>0</v>
      </c>
      <c r="F20" s="8">
        <f>TRUNC(E20*D20,1)</f>
        <v>0</v>
      </c>
      <c r="G20" s="7">
        <f>일위대가목록!F39</f>
        <v>0</v>
      </c>
      <c r="H20" s="8">
        <f>TRUNC(G20*D20,1)</f>
        <v>0</v>
      </c>
      <c r="I20" s="7">
        <f>일위대가목록!G39</f>
        <v>181703</v>
      </c>
      <c r="J20" s="8">
        <f>TRUNC(I20*D20,1)</f>
        <v>181703</v>
      </c>
      <c r="K20" s="7">
        <f t="shared" si="5"/>
        <v>181703</v>
      </c>
      <c r="L20" s="8">
        <f t="shared" si="5"/>
        <v>181703</v>
      </c>
      <c r="M20" s="5" t="s">
        <v>303</v>
      </c>
      <c r="N20" s="2" t="s">
        <v>46</v>
      </c>
      <c r="O20" s="2" t="s">
        <v>309</v>
      </c>
      <c r="P20" s="2" t="s">
        <v>54</v>
      </c>
      <c r="Q20" s="2" t="s">
        <v>55</v>
      </c>
      <c r="R20" s="2" t="s">
        <v>55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46</v>
      </c>
      <c r="AW20" s="2" t="s">
        <v>310</v>
      </c>
      <c r="AX20" s="2" t="s">
        <v>46</v>
      </c>
      <c r="AY20" s="2" t="s">
        <v>306</v>
      </c>
    </row>
    <row r="21" spans="1:51" ht="30" customHeight="1">
      <c r="A21" s="5" t="s">
        <v>311</v>
      </c>
      <c r="B21" s="5" t="s">
        <v>308</v>
      </c>
      <c r="C21" s="5" t="s">
        <v>59</v>
      </c>
      <c r="D21" s="6">
        <v>1</v>
      </c>
      <c r="E21" s="7">
        <f>일위대가목록!E40</f>
        <v>0</v>
      </c>
      <c r="F21" s="8">
        <f>TRUNC(E21*D21,1)</f>
        <v>0</v>
      </c>
      <c r="G21" s="7">
        <f>일위대가목록!F40</f>
        <v>0</v>
      </c>
      <c r="H21" s="8">
        <f>TRUNC(G21*D21,1)</f>
        <v>0</v>
      </c>
      <c r="I21" s="7">
        <f>일위대가목록!G40</f>
        <v>181703</v>
      </c>
      <c r="J21" s="8">
        <f>TRUNC(I21*D21,1)</f>
        <v>181703</v>
      </c>
      <c r="K21" s="7">
        <f t="shared" si="5"/>
        <v>181703</v>
      </c>
      <c r="L21" s="8">
        <f t="shared" si="5"/>
        <v>181703</v>
      </c>
      <c r="M21" s="5" t="s">
        <v>303</v>
      </c>
      <c r="N21" s="2" t="s">
        <v>46</v>
      </c>
      <c r="O21" s="2" t="s">
        <v>312</v>
      </c>
      <c r="P21" s="2" t="s">
        <v>54</v>
      </c>
      <c r="Q21" s="2" t="s">
        <v>55</v>
      </c>
      <c r="R21" s="2" t="s">
        <v>55</v>
      </c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46</v>
      </c>
      <c r="AW21" s="2" t="s">
        <v>313</v>
      </c>
      <c r="AX21" s="2" t="s">
        <v>46</v>
      </c>
      <c r="AY21" s="2" t="s">
        <v>306</v>
      </c>
    </row>
    <row r="22" spans="1:51" ht="30" customHeight="1">
      <c r="A22" s="5" t="s">
        <v>314</v>
      </c>
      <c r="B22" s="5" t="s">
        <v>315</v>
      </c>
      <c r="C22" s="5" t="s">
        <v>316</v>
      </c>
      <c r="D22" s="6">
        <v>1</v>
      </c>
      <c r="E22" s="7">
        <v>0</v>
      </c>
      <c r="F22" s="8">
        <f>TRUNC(E22*D22,1)</f>
        <v>0</v>
      </c>
      <c r="G22" s="7">
        <v>0</v>
      </c>
      <c r="H22" s="8">
        <f>TRUNC(G22*D22,1)</f>
        <v>0</v>
      </c>
      <c r="I22" s="7">
        <f>TRUNC(SUMIF(V19:V22, RIGHTB(O22, 1), L19:L22)*U22, 2)</f>
        <v>610486</v>
      </c>
      <c r="J22" s="8">
        <f>TRUNC(I22*D22,1)</f>
        <v>610486</v>
      </c>
      <c r="K22" s="7">
        <f t="shared" si="5"/>
        <v>610486</v>
      </c>
      <c r="L22" s="8">
        <f t="shared" si="5"/>
        <v>610486</v>
      </c>
      <c r="M22" s="5" t="s">
        <v>46</v>
      </c>
      <c r="N22" s="2" t="s">
        <v>61</v>
      </c>
      <c r="O22" s="2" t="s">
        <v>317</v>
      </c>
      <c r="P22" s="2" t="s">
        <v>55</v>
      </c>
      <c r="Q22" s="2" t="s">
        <v>55</v>
      </c>
      <c r="R22" s="2" t="s">
        <v>55</v>
      </c>
      <c r="S22" s="3">
        <v>3</v>
      </c>
      <c r="T22" s="3">
        <v>2</v>
      </c>
      <c r="U22" s="3">
        <v>1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46</v>
      </c>
      <c r="AW22" s="2" t="s">
        <v>318</v>
      </c>
      <c r="AX22" s="2" t="s">
        <v>46</v>
      </c>
      <c r="AY22" s="2" t="s">
        <v>46</v>
      </c>
    </row>
    <row r="23" spans="1:51" ht="30" customHeight="1">
      <c r="A23" s="5" t="s">
        <v>299</v>
      </c>
      <c r="B23" s="5" t="s">
        <v>46</v>
      </c>
      <c r="C23" s="5" t="s">
        <v>46</v>
      </c>
      <c r="D23" s="6"/>
      <c r="E23" s="7"/>
      <c r="F23" s="8">
        <f>TRUNC(SUMIF(N19:N22, N18, F19:F22),0)</f>
        <v>0</v>
      </c>
      <c r="G23" s="7"/>
      <c r="H23" s="8">
        <f>TRUNC(SUMIF(N19:N22, N18, H19:H22),0)</f>
        <v>0</v>
      </c>
      <c r="I23" s="7"/>
      <c r="J23" s="8">
        <f>TRUNC(SUMIF(N19:N22, N18, J19:J22),0)</f>
        <v>610486</v>
      </c>
      <c r="K23" s="7"/>
      <c r="L23" s="8">
        <f>F23+H23+J23</f>
        <v>610486</v>
      </c>
      <c r="M23" s="5" t="s">
        <v>46</v>
      </c>
      <c r="N23" s="2" t="s">
        <v>75</v>
      </c>
      <c r="O23" s="2" t="s">
        <v>75</v>
      </c>
      <c r="P23" s="2" t="s">
        <v>46</v>
      </c>
      <c r="Q23" s="2" t="s">
        <v>46</v>
      </c>
      <c r="R23" s="2" t="s">
        <v>46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46</v>
      </c>
      <c r="AW23" s="2" t="s">
        <v>46</v>
      </c>
      <c r="AX23" s="2" t="s">
        <v>46</v>
      </c>
      <c r="AY23" s="2" t="s">
        <v>46</v>
      </c>
    </row>
    <row r="24" spans="1:51" ht="30" customHeight="1">
      <c r="A24" s="6"/>
      <c r="B24" s="6"/>
      <c r="C24" s="6"/>
      <c r="D24" s="6"/>
      <c r="E24" s="7"/>
      <c r="F24" s="8"/>
      <c r="G24" s="7"/>
      <c r="H24" s="8"/>
      <c r="I24" s="7"/>
      <c r="J24" s="8"/>
      <c r="K24" s="7"/>
      <c r="L24" s="8"/>
      <c r="M24" s="6"/>
    </row>
    <row r="25" spans="1:51" ht="30" customHeight="1">
      <c r="A25" s="77" t="s">
        <v>319</v>
      </c>
      <c r="B25" s="77"/>
      <c r="C25" s="77"/>
      <c r="D25" s="77"/>
      <c r="E25" s="78"/>
      <c r="F25" s="79"/>
      <c r="G25" s="78"/>
      <c r="H25" s="79"/>
      <c r="I25" s="78"/>
      <c r="J25" s="79"/>
      <c r="K25" s="78"/>
      <c r="L25" s="79"/>
      <c r="M25" s="77"/>
      <c r="N25" s="1" t="s">
        <v>65</v>
      </c>
    </row>
    <row r="26" spans="1:51" ht="30" customHeight="1">
      <c r="A26" s="5" t="s">
        <v>320</v>
      </c>
      <c r="B26" s="5" t="s">
        <v>321</v>
      </c>
      <c r="C26" s="5" t="s">
        <v>51</v>
      </c>
      <c r="D26" s="6">
        <v>1</v>
      </c>
      <c r="E26" s="7">
        <f>일위대가목록!E42</f>
        <v>478</v>
      </c>
      <c r="F26" s="8">
        <f>TRUNC(E26*D26,1)</f>
        <v>478</v>
      </c>
      <c r="G26" s="7">
        <f>일위대가목록!F42</f>
        <v>1584</v>
      </c>
      <c r="H26" s="8">
        <f>TRUNC(G26*D26,1)</f>
        <v>1584</v>
      </c>
      <c r="I26" s="7">
        <f>일위대가목록!G42</f>
        <v>0</v>
      </c>
      <c r="J26" s="8">
        <f>TRUNC(I26*D26,1)</f>
        <v>0</v>
      </c>
      <c r="K26" s="7">
        <f>TRUNC(E26+G26+I26,1)</f>
        <v>2062</v>
      </c>
      <c r="L26" s="8">
        <f>TRUNC(F26+H26+J26,1)</f>
        <v>2062</v>
      </c>
      <c r="M26" s="5" t="s">
        <v>322</v>
      </c>
      <c r="N26" s="2" t="s">
        <v>65</v>
      </c>
      <c r="O26" s="2" t="s">
        <v>323</v>
      </c>
      <c r="P26" s="2" t="s">
        <v>54</v>
      </c>
      <c r="Q26" s="2" t="s">
        <v>55</v>
      </c>
      <c r="R26" s="2" t="s">
        <v>55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46</v>
      </c>
      <c r="AW26" s="2" t="s">
        <v>324</v>
      </c>
      <c r="AX26" s="2" t="s">
        <v>46</v>
      </c>
      <c r="AY26" s="2" t="s">
        <v>46</v>
      </c>
    </row>
    <row r="27" spans="1:51" ht="30" customHeight="1">
      <c r="A27" s="5" t="s">
        <v>299</v>
      </c>
      <c r="B27" s="5" t="s">
        <v>46</v>
      </c>
      <c r="C27" s="5" t="s">
        <v>46</v>
      </c>
      <c r="D27" s="6"/>
      <c r="E27" s="7"/>
      <c r="F27" s="8">
        <f>TRUNC(SUMIF(N26:N26, N25, F26:F26),0)</f>
        <v>478</v>
      </c>
      <c r="G27" s="7"/>
      <c r="H27" s="8">
        <f>TRUNC(SUMIF(N26:N26, N25, H26:H26),0)</f>
        <v>1584</v>
      </c>
      <c r="I27" s="7"/>
      <c r="J27" s="8">
        <f>TRUNC(SUMIF(N26:N26, N25, J26:J26),0)</f>
        <v>0</v>
      </c>
      <c r="K27" s="7"/>
      <c r="L27" s="8">
        <f>F27+H27+J27</f>
        <v>2062</v>
      </c>
      <c r="M27" s="5" t="s">
        <v>46</v>
      </c>
      <c r="N27" s="2" t="s">
        <v>75</v>
      </c>
      <c r="O27" s="2" t="s">
        <v>75</v>
      </c>
      <c r="P27" s="2" t="s">
        <v>46</v>
      </c>
      <c r="Q27" s="2" t="s">
        <v>46</v>
      </c>
      <c r="R27" s="2" t="s">
        <v>46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46</v>
      </c>
      <c r="AW27" s="2" t="s">
        <v>46</v>
      </c>
      <c r="AX27" s="2" t="s">
        <v>46</v>
      </c>
      <c r="AY27" s="2" t="s">
        <v>46</v>
      </c>
    </row>
    <row r="28" spans="1:51" ht="30" customHeight="1">
      <c r="A28" s="6"/>
      <c r="B28" s="6"/>
      <c r="C28" s="6"/>
      <c r="D28" s="6"/>
      <c r="E28" s="7"/>
      <c r="F28" s="8"/>
      <c r="G28" s="7"/>
      <c r="H28" s="8"/>
      <c r="I28" s="7"/>
      <c r="J28" s="8"/>
      <c r="K28" s="7"/>
      <c r="L28" s="8"/>
      <c r="M28" s="6"/>
    </row>
    <row r="29" spans="1:51" ht="30" customHeight="1">
      <c r="A29" s="77" t="s">
        <v>325</v>
      </c>
      <c r="B29" s="77"/>
      <c r="C29" s="77"/>
      <c r="D29" s="77"/>
      <c r="E29" s="78"/>
      <c r="F29" s="79"/>
      <c r="G29" s="78"/>
      <c r="H29" s="79"/>
      <c r="I29" s="78"/>
      <c r="J29" s="79"/>
      <c r="K29" s="78"/>
      <c r="L29" s="79"/>
      <c r="M29" s="77"/>
      <c r="N29" s="1" t="s">
        <v>69</v>
      </c>
    </row>
    <row r="30" spans="1:51" ht="30" customHeight="1">
      <c r="A30" s="5" t="s">
        <v>326</v>
      </c>
      <c r="B30" s="5" t="s">
        <v>67</v>
      </c>
      <c r="C30" s="5" t="s">
        <v>51</v>
      </c>
      <c r="D30" s="6">
        <v>1.2</v>
      </c>
      <c r="E30" s="7">
        <f>단가대비표!O19</f>
        <v>408</v>
      </c>
      <c r="F30" s="8">
        <f>TRUNC(E30*D30,1)</f>
        <v>489.6</v>
      </c>
      <c r="G30" s="7">
        <f>단가대비표!P19</f>
        <v>0</v>
      </c>
      <c r="H30" s="8">
        <f>TRUNC(G30*D30,1)</f>
        <v>0</v>
      </c>
      <c r="I30" s="7">
        <f>단가대비표!V19</f>
        <v>0</v>
      </c>
      <c r="J30" s="8">
        <f>TRUNC(I30*D30,1)</f>
        <v>0</v>
      </c>
      <c r="K30" s="7">
        <f t="shared" ref="K30:L32" si="6">TRUNC(E30+G30+I30,1)</f>
        <v>408</v>
      </c>
      <c r="L30" s="8">
        <f t="shared" si="6"/>
        <v>489.6</v>
      </c>
      <c r="M30" s="5" t="s">
        <v>46</v>
      </c>
      <c r="N30" s="2" t="s">
        <v>69</v>
      </c>
      <c r="O30" s="2" t="s">
        <v>327</v>
      </c>
      <c r="P30" s="2" t="s">
        <v>55</v>
      </c>
      <c r="Q30" s="2" t="s">
        <v>55</v>
      </c>
      <c r="R30" s="2" t="s">
        <v>54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46</v>
      </c>
      <c r="AW30" s="2" t="s">
        <v>328</v>
      </c>
      <c r="AX30" s="2" t="s">
        <v>46</v>
      </c>
      <c r="AY30" s="2" t="s">
        <v>46</v>
      </c>
    </row>
    <row r="31" spans="1:51" ht="30" customHeight="1">
      <c r="A31" s="5" t="s">
        <v>329</v>
      </c>
      <c r="B31" s="5" t="s">
        <v>330</v>
      </c>
      <c r="C31" s="5" t="s">
        <v>331</v>
      </c>
      <c r="D31" s="6">
        <v>0.06</v>
      </c>
      <c r="E31" s="7">
        <f>단가대비표!O58</f>
        <v>7100</v>
      </c>
      <c r="F31" s="8">
        <f>TRUNC(E31*D31,1)</f>
        <v>426</v>
      </c>
      <c r="G31" s="7">
        <f>단가대비표!P58</f>
        <v>0</v>
      </c>
      <c r="H31" s="8">
        <f>TRUNC(G31*D31,1)</f>
        <v>0</v>
      </c>
      <c r="I31" s="7">
        <f>단가대비표!V58</f>
        <v>0</v>
      </c>
      <c r="J31" s="8">
        <f>TRUNC(I31*D31,1)</f>
        <v>0</v>
      </c>
      <c r="K31" s="7">
        <f t="shared" si="6"/>
        <v>7100</v>
      </c>
      <c r="L31" s="8">
        <f t="shared" si="6"/>
        <v>426</v>
      </c>
      <c r="M31" s="5" t="s">
        <v>46</v>
      </c>
      <c r="N31" s="2" t="s">
        <v>69</v>
      </c>
      <c r="O31" s="2" t="s">
        <v>332</v>
      </c>
      <c r="P31" s="2" t="s">
        <v>55</v>
      </c>
      <c r="Q31" s="2" t="s">
        <v>55</v>
      </c>
      <c r="R31" s="2" t="s">
        <v>54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46</v>
      </c>
      <c r="AW31" s="2" t="s">
        <v>333</v>
      </c>
      <c r="AX31" s="2" t="s">
        <v>46</v>
      </c>
      <c r="AY31" s="2" t="s">
        <v>46</v>
      </c>
    </row>
    <row r="32" spans="1:51" ht="30" customHeight="1">
      <c r="A32" s="5" t="s">
        <v>334</v>
      </c>
      <c r="B32" s="5" t="s">
        <v>335</v>
      </c>
      <c r="C32" s="5" t="s">
        <v>336</v>
      </c>
      <c r="D32" s="6">
        <v>0.01</v>
      </c>
      <c r="E32" s="7">
        <f>단가대비표!O71</f>
        <v>0</v>
      </c>
      <c r="F32" s="8">
        <f>TRUNC(E32*D32,1)</f>
        <v>0</v>
      </c>
      <c r="G32" s="7">
        <f>단가대비표!P71</f>
        <v>141096</v>
      </c>
      <c r="H32" s="8">
        <f>TRUNC(G32*D32,1)</f>
        <v>1410.9</v>
      </c>
      <c r="I32" s="7">
        <f>단가대비표!V71</f>
        <v>0</v>
      </c>
      <c r="J32" s="8">
        <f>TRUNC(I32*D32,1)</f>
        <v>0</v>
      </c>
      <c r="K32" s="7">
        <f t="shared" si="6"/>
        <v>141096</v>
      </c>
      <c r="L32" s="8">
        <f t="shared" si="6"/>
        <v>1410.9</v>
      </c>
      <c r="M32" s="5" t="s">
        <v>46</v>
      </c>
      <c r="N32" s="2" t="s">
        <v>69</v>
      </c>
      <c r="O32" s="2" t="s">
        <v>337</v>
      </c>
      <c r="P32" s="2" t="s">
        <v>55</v>
      </c>
      <c r="Q32" s="2" t="s">
        <v>55</v>
      </c>
      <c r="R32" s="2" t="s">
        <v>54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46</v>
      </c>
      <c r="AW32" s="2" t="s">
        <v>338</v>
      </c>
      <c r="AX32" s="2" t="s">
        <v>46</v>
      </c>
      <c r="AY32" s="2" t="s">
        <v>46</v>
      </c>
    </row>
    <row r="33" spans="1:51" ht="30" customHeight="1">
      <c r="A33" s="5" t="s">
        <v>299</v>
      </c>
      <c r="B33" s="5" t="s">
        <v>46</v>
      </c>
      <c r="C33" s="5" t="s">
        <v>46</v>
      </c>
      <c r="D33" s="6"/>
      <c r="E33" s="7"/>
      <c r="F33" s="8">
        <f>TRUNC(SUMIF(N30:N32, N29, F30:F32),0)</f>
        <v>915</v>
      </c>
      <c r="G33" s="7"/>
      <c r="H33" s="8">
        <f>TRUNC(SUMIF(N30:N32, N29, H30:H32),0)</f>
        <v>1410</v>
      </c>
      <c r="I33" s="7"/>
      <c r="J33" s="8">
        <f>TRUNC(SUMIF(N30:N32, N29, J30:J32),0)</f>
        <v>0</v>
      </c>
      <c r="K33" s="7"/>
      <c r="L33" s="8">
        <f>F33+H33+J33</f>
        <v>2325</v>
      </c>
      <c r="M33" s="5" t="s">
        <v>46</v>
      </c>
      <c r="N33" s="2" t="s">
        <v>75</v>
      </c>
      <c r="O33" s="2" t="s">
        <v>75</v>
      </c>
      <c r="P33" s="2" t="s">
        <v>46</v>
      </c>
      <c r="Q33" s="2" t="s">
        <v>46</v>
      </c>
      <c r="R33" s="2" t="s">
        <v>46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46</v>
      </c>
      <c r="AW33" s="2" t="s">
        <v>46</v>
      </c>
      <c r="AX33" s="2" t="s">
        <v>46</v>
      </c>
      <c r="AY33" s="2" t="s">
        <v>46</v>
      </c>
    </row>
    <row r="34" spans="1:51" ht="30" customHeight="1">
      <c r="A34" s="6"/>
      <c r="B34" s="6"/>
      <c r="C34" s="6"/>
      <c r="D34" s="6"/>
      <c r="E34" s="7"/>
      <c r="F34" s="8"/>
      <c r="G34" s="7"/>
      <c r="H34" s="8"/>
      <c r="I34" s="7"/>
      <c r="J34" s="8"/>
      <c r="K34" s="7"/>
      <c r="L34" s="8"/>
      <c r="M34" s="6"/>
    </row>
    <row r="35" spans="1:51" ht="30" customHeight="1">
      <c r="A35" s="77" t="s">
        <v>339</v>
      </c>
      <c r="B35" s="77"/>
      <c r="C35" s="77"/>
      <c r="D35" s="77"/>
      <c r="E35" s="78"/>
      <c r="F35" s="79"/>
      <c r="G35" s="78"/>
      <c r="H35" s="79"/>
      <c r="I35" s="78"/>
      <c r="J35" s="79"/>
      <c r="K35" s="78"/>
      <c r="L35" s="79"/>
      <c r="M35" s="77"/>
      <c r="N35" s="1" t="s">
        <v>72</v>
      </c>
    </row>
    <row r="36" spans="1:51" ht="30" customHeight="1">
      <c r="A36" s="5" t="s">
        <v>334</v>
      </c>
      <c r="B36" s="5" t="s">
        <v>335</v>
      </c>
      <c r="C36" s="5" t="s">
        <v>336</v>
      </c>
      <c r="D36" s="6">
        <v>3.5000000000000003E-2</v>
      </c>
      <c r="E36" s="7">
        <f>단가대비표!O71</f>
        <v>0</v>
      </c>
      <c r="F36" s="8">
        <f>TRUNC(E36*D36,1)</f>
        <v>0</v>
      </c>
      <c r="G36" s="7">
        <f>단가대비표!P71</f>
        <v>141096</v>
      </c>
      <c r="H36" s="8">
        <f>TRUNC(G36*D36,1)</f>
        <v>4938.3</v>
      </c>
      <c r="I36" s="7">
        <f>단가대비표!V71</f>
        <v>0</v>
      </c>
      <c r="J36" s="8">
        <f>TRUNC(I36*D36,1)</f>
        <v>0</v>
      </c>
      <c r="K36" s="7">
        <f>TRUNC(E36+G36+I36,1)</f>
        <v>141096</v>
      </c>
      <c r="L36" s="8">
        <f>TRUNC(F36+H36+J36,1)</f>
        <v>4938.3</v>
      </c>
      <c r="M36" s="5" t="s">
        <v>46</v>
      </c>
      <c r="N36" s="2" t="s">
        <v>72</v>
      </c>
      <c r="O36" s="2" t="s">
        <v>337</v>
      </c>
      <c r="P36" s="2" t="s">
        <v>55</v>
      </c>
      <c r="Q36" s="2" t="s">
        <v>55</v>
      </c>
      <c r="R36" s="2" t="s">
        <v>54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46</v>
      </c>
      <c r="AW36" s="2" t="s">
        <v>340</v>
      </c>
      <c r="AX36" s="2" t="s">
        <v>46</v>
      </c>
      <c r="AY36" s="2" t="s">
        <v>46</v>
      </c>
    </row>
    <row r="37" spans="1:51" ht="30" customHeight="1">
      <c r="A37" s="5" t="s">
        <v>299</v>
      </c>
      <c r="B37" s="5" t="s">
        <v>46</v>
      </c>
      <c r="C37" s="5" t="s">
        <v>46</v>
      </c>
      <c r="D37" s="6"/>
      <c r="E37" s="7"/>
      <c r="F37" s="8">
        <f>TRUNC(SUMIF(N36:N36, N35, F36:F36),0)</f>
        <v>0</v>
      </c>
      <c r="G37" s="7"/>
      <c r="H37" s="8">
        <f>TRUNC(SUMIF(N36:N36, N35, H36:H36),0)</f>
        <v>4938</v>
      </c>
      <c r="I37" s="7"/>
      <c r="J37" s="8">
        <f>TRUNC(SUMIF(N36:N36, N35, J36:J36),0)</f>
        <v>0</v>
      </c>
      <c r="K37" s="7"/>
      <c r="L37" s="8">
        <f>F37+H37+J37</f>
        <v>4938</v>
      </c>
      <c r="M37" s="5" t="s">
        <v>46</v>
      </c>
      <c r="N37" s="2" t="s">
        <v>75</v>
      </c>
      <c r="O37" s="2" t="s">
        <v>75</v>
      </c>
      <c r="P37" s="2" t="s">
        <v>46</v>
      </c>
      <c r="Q37" s="2" t="s">
        <v>46</v>
      </c>
      <c r="R37" s="2" t="s">
        <v>46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46</v>
      </c>
      <c r="AW37" s="2" t="s">
        <v>46</v>
      </c>
      <c r="AX37" s="2" t="s">
        <v>46</v>
      </c>
      <c r="AY37" s="2" t="s">
        <v>46</v>
      </c>
    </row>
    <row r="38" spans="1:51" ht="30" customHeight="1">
      <c r="A38" s="6"/>
      <c r="B38" s="6"/>
      <c r="C38" s="6"/>
      <c r="D38" s="6"/>
      <c r="E38" s="7"/>
      <c r="F38" s="8"/>
      <c r="G38" s="7"/>
      <c r="H38" s="8"/>
      <c r="I38" s="7"/>
      <c r="J38" s="8"/>
      <c r="K38" s="7"/>
      <c r="L38" s="8"/>
      <c r="M38" s="6"/>
    </row>
    <row r="39" spans="1:51" ht="30" customHeight="1">
      <c r="A39" s="77" t="s">
        <v>341</v>
      </c>
      <c r="B39" s="77"/>
      <c r="C39" s="77"/>
      <c r="D39" s="77"/>
      <c r="E39" s="78"/>
      <c r="F39" s="79"/>
      <c r="G39" s="78"/>
      <c r="H39" s="79"/>
      <c r="I39" s="78"/>
      <c r="J39" s="79"/>
      <c r="K39" s="78"/>
      <c r="L39" s="79"/>
      <c r="M39" s="77"/>
      <c r="N39" s="1" t="s">
        <v>82</v>
      </c>
    </row>
    <row r="40" spans="1:51" ht="30" customHeight="1">
      <c r="A40" s="5" t="s">
        <v>78</v>
      </c>
      <c r="B40" s="5" t="s">
        <v>79</v>
      </c>
      <c r="C40" s="5" t="s">
        <v>180</v>
      </c>
      <c r="D40" s="6">
        <v>0.22789999999999999</v>
      </c>
      <c r="E40" s="7">
        <f>단가대비표!O5</f>
        <v>0</v>
      </c>
      <c r="F40" s="8">
        <f>TRUNC(E40*D40,1)</f>
        <v>0</v>
      </c>
      <c r="G40" s="7">
        <f>단가대비표!P5</f>
        <v>0</v>
      </c>
      <c r="H40" s="8">
        <f>TRUNC(G40*D40,1)</f>
        <v>0</v>
      </c>
      <c r="I40" s="7">
        <f>단가대비표!V5</f>
        <v>106357</v>
      </c>
      <c r="J40" s="8">
        <f>TRUNC(I40*D40,1)</f>
        <v>24238.7</v>
      </c>
      <c r="K40" s="7">
        <f t="shared" ref="K40:L43" si="7">TRUNC(E40+G40+I40,1)</f>
        <v>106357</v>
      </c>
      <c r="L40" s="8">
        <f t="shared" si="7"/>
        <v>24238.7</v>
      </c>
      <c r="M40" s="5" t="s">
        <v>343</v>
      </c>
      <c r="N40" s="2" t="s">
        <v>82</v>
      </c>
      <c r="O40" s="2" t="s">
        <v>344</v>
      </c>
      <c r="P40" s="2" t="s">
        <v>55</v>
      </c>
      <c r="Q40" s="2" t="s">
        <v>55</v>
      </c>
      <c r="R40" s="2" t="s">
        <v>54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46</v>
      </c>
      <c r="AW40" s="2" t="s">
        <v>345</v>
      </c>
      <c r="AX40" s="2" t="s">
        <v>46</v>
      </c>
      <c r="AY40" s="2" t="s">
        <v>46</v>
      </c>
    </row>
    <row r="41" spans="1:51" ht="30" customHeight="1">
      <c r="A41" s="5" t="s">
        <v>346</v>
      </c>
      <c r="B41" s="5" t="s">
        <v>347</v>
      </c>
      <c r="C41" s="5" t="s">
        <v>348</v>
      </c>
      <c r="D41" s="6">
        <v>11.6</v>
      </c>
      <c r="E41" s="7">
        <f>단가대비표!O15</f>
        <v>1289</v>
      </c>
      <c r="F41" s="8">
        <f>TRUNC(E41*D41,1)</f>
        <v>14952.4</v>
      </c>
      <c r="G41" s="7">
        <f>단가대비표!P15</f>
        <v>0</v>
      </c>
      <c r="H41" s="8">
        <f>TRUNC(G41*D41,1)</f>
        <v>0</v>
      </c>
      <c r="I41" s="7">
        <f>단가대비표!V15</f>
        <v>0</v>
      </c>
      <c r="J41" s="8">
        <f>TRUNC(I41*D41,1)</f>
        <v>0</v>
      </c>
      <c r="K41" s="7">
        <f t="shared" si="7"/>
        <v>1289</v>
      </c>
      <c r="L41" s="8">
        <f t="shared" si="7"/>
        <v>14952.4</v>
      </c>
      <c r="M41" s="5" t="s">
        <v>46</v>
      </c>
      <c r="N41" s="2" t="s">
        <v>82</v>
      </c>
      <c r="O41" s="2" t="s">
        <v>349</v>
      </c>
      <c r="P41" s="2" t="s">
        <v>55</v>
      </c>
      <c r="Q41" s="2" t="s">
        <v>55</v>
      </c>
      <c r="R41" s="2" t="s">
        <v>54</v>
      </c>
      <c r="S41" s="3"/>
      <c r="T41" s="3"/>
      <c r="U41" s="3"/>
      <c r="V41" s="3">
        <v>1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46</v>
      </c>
      <c r="AW41" s="2" t="s">
        <v>350</v>
      </c>
      <c r="AX41" s="2" t="s">
        <v>46</v>
      </c>
      <c r="AY41" s="2" t="s">
        <v>46</v>
      </c>
    </row>
    <row r="42" spans="1:51" ht="30" customHeight="1">
      <c r="A42" s="5" t="s">
        <v>351</v>
      </c>
      <c r="B42" s="5" t="s">
        <v>352</v>
      </c>
      <c r="C42" s="5" t="s">
        <v>316</v>
      </c>
      <c r="D42" s="6">
        <v>1</v>
      </c>
      <c r="E42" s="7">
        <f>TRUNC(SUMIF(V40:V43, RIGHTB(O42, 1), F40:F43)*U42, 2)</f>
        <v>3588.57</v>
      </c>
      <c r="F42" s="8">
        <f>TRUNC(E42*D42,1)</f>
        <v>3588.5</v>
      </c>
      <c r="G42" s="7">
        <v>0</v>
      </c>
      <c r="H42" s="8">
        <f>TRUNC(G42*D42,1)</f>
        <v>0</v>
      </c>
      <c r="I42" s="7">
        <v>0</v>
      </c>
      <c r="J42" s="8">
        <f>TRUNC(I42*D42,1)</f>
        <v>0</v>
      </c>
      <c r="K42" s="7">
        <f t="shared" si="7"/>
        <v>3588.5</v>
      </c>
      <c r="L42" s="8">
        <f t="shared" si="7"/>
        <v>3588.5</v>
      </c>
      <c r="M42" s="5" t="s">
        <v>46</v>
      </c>
      <c r="N42" s="2" t="s">
        <v>82</v>
      </c>
      <c r="O42" s="2" t="s">
        <v>317</v>
      </c>
      <c r="P42" s="2" t="s">
        <v>55</v>
      </c>
      <c r="Q42" s="2" t="s">
        <v>55</v>
      </c>
      <c r="R42" s="2" t="s">
        <v>55</v>
      </c>
      <c r="S42" s="3">
        <v>0</v>
      </c>
      <c r="T42" s="3">
        <v>0</v>
      </c>
      <c r="U42" s="3">
        <v>0.24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46</v>
      </c>
      <c r="AW42" s="2" t="s">
        <v>353</v>
      </c>
      <c r="AX42" s="2" t="s">
        <v>46</v>
      </c>
      <c r="AY42" s="2" t="s">
        <v>46</v>
      </c>
    </row>
    <row r="43" spans="1:51" ht="30" customHeight="1">
      <c r="A43" s="5" t="s">
        <v>354</v>
      </c>
      <c r="B43" s="5" t="s">
        <v>335</v>
      </c>
      <c r="C43" s="5" t="s">
        <v>336</v>
      </c>
      <c r="D43" s="6">
        <v>1</v>
      </c>
      <c r="E43" s="7">
        <f>TRUNC(단가대비표!O87*1/8*16/12*25/20, 1)</f>
        <v>0</v>
      </c>
      <c r="F43" s="8">
        <f>TRUNC(E43*D43,1)</f>
        <v>0</v>
      </c>
      <c r="G43" s="7">
        <f>TRUNC(단가대비표!P87*1/8*16/12*25/20, 1)</f>
        <v>44299.3</v>
      </c>
      <c r="H43" s="8">
        <f>TRUNC(G43*D43,1)</f>
        <v>44299.3</v>
      </c>
      <c r="I43" s="7">
        <f>TRUNC(단가대비표!V87*1/8*16/12*25/20, 1)</f>
        <v>0</v>
      </c>
      <c r="J43" s="8">
        <f>TRUNC(I43*D43,1)</f>
        <v>0</v>
      </c>
      <c r="K43" s="7">
        <f t="shared" si="7"/>
        <v>44299.3</v>
      </c>
      <c r="L43" s="8">
        <f t="shared" si="7"/>
        <v>44299.3</v>
      </c>
      <c r="M43" s="5" t="s">
        <v>46</v>
      </c>
      <c r="N43" s="2" t="s">
        <v>82</v>
      </c>
      <c r="O43" s="2" t="s">
        <v>355</v>
      </c>
      <c r="P43" s="2" t="s">
        <v>55</v>
      </c>
      <c r="Q43" s="2" t="s">
        <v>55</v>
      </c>
      <c r="R43" s="2" t="s">
        <v>54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46</v>
      </c>
      <c r="AW43" s="2" t="s">
        <v>356</v>
      </c>
      <c r="AX43" s="2" t="s">
        <v>54</v>
      </c>
      <c r="AY43" s="2" t="s">
        <v>46</v>
      </c>
    </row>
    <row r="44" spans="1:51" ht="30" customHeight="1">
      <c r="A44" s="5" t="s">
        <v>299</v>
      </c>
      <c r="B44" s="5" t="s">
        <v>46</v>
      </c>
      <c r="C44" s="5" t="s">
        <v>46</v>
      </c>
      <c r="D44" s="6"/>
      <c r="E44" s="7"/>
      <c r="F44" s="8">
        <f>TRUNC(SUMIF(N40:N43, N39, F40:F43),0)</f>
        <v>18540</v>
      </c>
      <c r="G44" s="7"/>
      <c r="H44" s="8">
        <f>TRUNC(SUMIF(N40:N43, N39, H40:H43),0)</f>
        <v>44299</v>
      </c>
      <c r="I44" s="7"/>
      <c r="J44" s="8">
        <f>TRUNC(SUMIF(N40:N43, N39, J40:J43),0)</f>
        <v>24238</v>
      </c>
      <c r="K44" s="7"/>
      <c r="L44" s="8">
        <f>F44+H44+J44</f>
        <v>87077</v>
      </c>
      <c r="M44" s="5" t="s">
        <v>46</v>
      </c>
      <c r="N44" s="2" t="s">
        <v>75</v>
      </c>
      <c r="O44" s="2" t="s">
        <v>75</v>
      </c>
      <c r="P44" s="2" t="s">
        <v>46</v>
      </c>
      <c r="Q44" s="2" t="s">
        <v>46</v>
      </c>
      <c r="R44" s="2" t="s">
        <v>46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46</v>
      </c>
      <c r="AW44" s="2" t="s">
        <v>46</v>
      </c>
      <c r="AX44" s="2" t="s">
        <v>46</v>
      </c>
      <c r="AY44" s="2" t="s">
        <v>46</v>
      </c>
    </row>
    <row r="45" spans="1:51" ht="30" customHeight="1">
      <c r="A45" s="6"/>
      <c r="B45" s="6"/>
      <c r="C45" s="6"/>
      <c r="D45" s="6"/>
      <c r="E45" s="7"/>
      <c r="F45" s="8"/>
      <c r="G45" s="7"/>
      <c r="H45" s="8"/>
      <c r="I45" s="7"/>
      <c r="J45" s="8"/>
      <c r="K45" s="7"/>
      <c r="L45" s="8"/>
      <c r="M45" s="6"/>
    </row>
    <row r="46" spans="1:51" ht="30" customHeight="1">
      <c r="A46" s="77" t="s">
        <v>357</v>
      </c>
      <c r="B46" s="77"/>
      <c r="C46" s="77"/>
      <c r="D46" s="77"/>
      <c r="E46" s="78"/>
      <c r="F46" s="79"/>
      <c r="G46" s="78"/>
      <c r="H46" s="79"/>
      <c r="I46" s="78"/>
      <c r="J46" s="79"/>
      <c r="K46" s="78"/>
      <c r="L46" s="79"/>
      <c r="M46" s="77"/>
      <c r="N46" s="1" t="s">
        <v>88</v>
      </c>
    </row>
    <row r="47" spans="1:51" ht="30" customHeight="1">
      <c r="A47" s="5" t="s">
        <v>334</v>
      </c>
      <c r="B47" s="5" t="s">
        <v>335</v>
      </c>
      <c r="C47" s="5" t="s">
        <v>336</v>
      </c>
      <c r="D47" s="6">
        <v>0.2</v>
      </c>
      <c r="E47" s="7">
        <f>단가대비표!O71</f>
        <v>0</v>
      </c>
      <c r="F47" s="8">
        <f>TRUNC(E47*D47,1)</f>
        <v>0</v>
      </c>
      <c r="G47" s="7">
        <f>단가대비표!P71</f>
        <v>141096</v>
      </c>
      <c r="H47" s="8">
        <f>TRUNC(G47*D47,1)</f>
        <v>28219.200000000001</v>
      </c>
      <c r="I47" s="7">
        <f>단가대비표!V71</f>
        <v>0</v>
      </c>
      <c r="J47" s="8">
        <f>TRUNC(I47*D47,1)</f>
        <v>0</v>
      </c>
      <c r="K47" s="7">
        <f>TRUNC(E47+G47+I47,1)</f>
        <v>141096</v>
      </c>
      <c r="L47" s="8">
        <f>TRUNC(F47+H47+J47,1)</f>
        <v>28219.200000000001</v>
      </c>
      <c r="M47" s="5" t="s">
        <v>46</v>
      </c>
      <c r="N47" s="2" t="s">
        <v>88</v>
      </c>
      <c r="O47" s="2" t="s">
        <v>337</v>
      </c>
      <c r="P47" s="2" t="s">
        <v>55</v>
      </c>
      <c r="Q47" s="2" t="s">
        <v>55</v>
      </c>
      <c r="R47" s="2" t="s">
        <v>54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46</v>
      </c>
      <c r="AW47" s="2" t="s">
        <v>358</v>
      </c>
      <c r="AX47" s="2" t="s">
        <v>46</v>
      </c>
      <c r="AY47" s="2" t="s">
        <v>46</v>
      </c>
    </row>
    <row r="48" spans="1:51" ht="30" customHeight="1">
      <c r="A48" s="5" t="s">
        <v>299</v>
      </c>
      <c r="B48" s="5" t="s">
        <v>46</v>
      </c>
      <c r="C48" s="5" t="s">
        <v>46</v>
      </c>
      <c r="D48" s="6"/>
      <c r="E48" s="7"/>
      <c r="F48" s="8">
        <f>TRUNC(SUMIF(N47:N47, N46, F47:F47),0)</f>
        <v>0</v>
      </c>
      <c r="G48" s="7"/>
      <c r="H48" s="8">
        <f>TRUNC(SUMIF(N47:N47, N46, H47:H47),0)</f>
        <v>28219</v>
      </c>
      <c r="I48" s="7"/>
      <c r="J48" s="8">
        <f>TRUNC(SUMIF(N47:N47, N46, J47:J47),0)</f>
        <v>0</v>
      </c>
      <c r="K48" s="7"/>
      <c r="L48" s="8">
        <f>F48+H48+J48</f>
        <v>28219</v>
      </c>
      <c r="M48" s="5" t="s">
        <v>46</v>
      </c>
      <c r="N48" s="2" t="s">
        <v>75</v>
      </c>
      <c r="O48" s="2" t="s">
        <v>75</v>
      </c>
      <c r="P48" s="2" t="s">
        <v>46</v>
      </c>
      <c r="Q48" s="2" t="s">
        <v>46</v>
      </c>
      <c r="R48" s="2" t="s">
        <v>46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46</v>
      </c>
      <c r="AW48" s="2" t="s">
        <v>46</v>
      </c>
      <c r="AX48" s="2" t="s">
        <v>46</v>
      </c>
      <c r="AY48" s="2" t="s">
        <v>46</v>
      </c>
    </row>
    <row r="49" spans="1:51" ht="30" customHeight="1">
      <c r="A49" s="6"/>
      <c r="B49" s="6"/>
      <c r="C49" s="6"/>
      <c r="D49" s="6"/>
      <c r="E49" s="7"/>
      <c r="F49" s="8"/>
      <c r="G49" s="7"/>
      <c r="H49" s="8"/>
      <c r="I49" s="7"/>
      <c r="J49" s="8"/>
      <c r="K49" s="7"/>
      <c r="L49" s="8"/>
      <c r="M49" s="6"/>
    </row>
    <row r="50" spans="1:51" ht="30" customHeight="1">
      <c r="A50" s="77" t="s">
        <v>359</v>
      </c>
      <c r="B50" s="77"/>
      <c r="C50" s="77"/>
      <c r="D50" s="77"/>
      <c r="E50" s="78"/>
      <c r="F50" s="79"/>
      <c r="G50" s="78"/>
      <c r="H50" s="79"/>
      <c r="I50" s="78"/>
      <c r="J50" s="79"/>
      <c r="K50" s="78"/>
      <c r="L50" s="79"/>
      <c r="M50" s="77"/>
      <c r="N50" s="1" t="s">
        <v>93</v>
      </c>
    </row>
    <row r="51" spans="1:51" ht="30" customHeight="1">
      <c r="A51" s="5" t="s">
        <v>360</v>
      </c>
      <c r="B51" s="5" t="s">
        <v>361</v>
      </c>
      <c r="C51" s="5" t="s">
        <v>86</v>
      </c>
      <c r="D51" s="6">
        <v>1</v>
      </c>
      <c r="E51" s="7">
        <f>일위대가목록!E44</f>
        <v>0</v>
      </c>
      <c r="F51" s="8">
        <f>TRUNC(E51*D51,1)</f>
        <v>0</v>
      </c>
      <c r="G51" s="7">
        <f>일위대가목록!F44</f>
        <v>14109</v>
      </c>
      <c r="H51" s="8">
        <f>TRUNC(G51*D51,1)</f>
        <v>14109</v>
      </c>
      <c r="I51" s="7">
        <f>일위대가목록!G44</f>
        <v>0</v>
      </c>
      <c r="J51" s="8">
        <f>TRUNC(I51*D51,1)</f>
        <v>0</v>
      </c>
      <c r="K51" s="7">
        <f>TRUNC(E51+G51+I51,1)</f>
        <v>14109</v>
      </c>
      <c r="L51" s="8">
        <f>TRUNC(F51+H51+J51,1)</f>
        <v>14109</v>
      </c>
      <c r="M51" s="5" t="s">
        <v>362</v>
      </c>
      <c r="N51" s="2" t="s">
        <v>93</v>
      </c>
      <c r="O51" s="2" t="s">
        <v>363</v>
      </c>
      <c r="P51" s="2" t="s">
        <v>54</v>
      </c>
      <c r="Q51" s="2" t="s">
        <v>55</v>
      </c>
      <c r="R51" s="2" t="s">
        <v>55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46</v>
      </c>
      <c r="AW51" s="2" t="s">
        <v>364</v>
      </c>
      <c r="AX51" s="2" t="s">
        <v>46</v>
      </c>
      <c r="AY51" s="2" t="s">
        <v>46</v>
      </c>
    </row>
    <row r="52" spans="1:51" ht="30" customHeight="1">
      <c r="A52" s="5" t="s">
        <v>365</v>
      </c>
      <c r="B52" s="5" t="s">
        <v>366</v>
      </c>
      <c r="C52" s="5" t="s">
        <v>86</v>
      </c>
      <c r="D52" s="6">
        <v>1</v>
      </c>
      <c r="E52" s="7">
        <f>일위대가목록!E45</f>
        <v>0</v>
      </c>
      <c r="F52" s="8">
        <f>TRUNC(E52*D52,1)</f>
        <v>0</v>
      </c>
      <c r="G52" s="7">
        <f>일위대가목록!F45</f>
        <v>19753</v>
      </c>
      <c r="H52" s="8">
        <f>TRUNC(G52*D52,1)</f>
        <v>19753</v>
      </c>
      <c r="I52" s="7">
        <f>일위대가목록!G45</f>
        <v>0</v>
      </c>
      <c r="J52" s="8">
        <f>TRUNC(I52*D52,1)</f>
        <v>0</v>
      </c>
      <c r="K52" s="7">
        <f>TRUNC(E52+G52+I52,1)</f>
        <v>19753</v>
      </c>
      <c r="L52" s="8">
        <f>TRUNC(F52+H52+J52,1)</f>
        <v>19753</v>
      </c>
      <c r="M52" s="5" t="s">
        <v>367</v>
      </c>
      <c r="N52" s="2" t="s">
        <v>93</v>
      </c>
      <c r="O52" s="2" t="s">
        <v>368</v>
      </c>
      <c r="P52" s="2" t="s">
        <v>54</v>
      </c>
      <c r="Q52" s="2" t="s">
        <v>55</v>
      </c>
      <c r="R52" s="2" t="s">
        <v>55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46</v>
      </c>
      <c r="AW52" s="2" t="s">
        <v>369</v>
      </c>
      <c r="AX52" s="2" t="s">
        <v>46</v>
      </c>
      <c r="AY52" s="2" t="s">
        <v>46</v>
      </c>
    </row>
    <row r="53" spans="1:51" ht="30" customHeight="1">
      <c r="A53" s="5" t="s">
        <v>299</v>
      </c>
      <c r="B53" s="5" t="s">
        <v>46</v>
      </c>
      <c r="C53" s="5" t="s">
        <v>46</v>
      </c>
      <c r="D53" s="6"/>
      <c r="E53" s="7"/>
      <c r="F53" s="8">
        <f>TRUNC(SUMIF(N51:N52, N50, F51:F52),0)</f>
        <v>0</v>
      </c>
      <c r="G53" s="7"/>
      <c r="H53" s="8">
        <f>TRUNC(SUMIF(N51:N52, N50, H51:H52),0)</f>
        <v>33862</v>
      </c>
      <c r="I53" s="7"/>
      <c r="J53" s="8">
        <f>TRUNC(SUMIF(N51:N52, N50, J51:J52),0)</f>
        <v>0</v>
      </c>
      <c r="K53" s="7"/>
      <c r="L53" s="8">
        <f>F53+H53+J53</f>
        <v>33862</v>
      </c>
      <c r="M53" s="5" t="s">
        <v>46</v>
      </c>
      <c r="N53" s="2" t="s">
        <v>75</v>
      </c>
      <c r="O53" s="2" t="s">
        <v>75</v>
      </c>
      <c r="P53" s="2" t="s">
        <v>46</v>
      </c>
      <c r="Q53" s="2" t="s">
        <v>46</v>
      </c>
      <c r="R53" s="2" t="s">
        <v>46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46</v>
      </c>
      <c r="AW53" s="2" t="s">
        <v>46</v>
      </c>
      <c r="AX53" s="2" t="s">
        <v>46</v>
      </c>
      <c r="AY53" s="2" t="s">
        <v>46</v>
      </c>
    </row>
    <row r="54" spans="1:51" ht="30" customHeight="1">
      <c r="A54" s="6"/>
      <c r="B54" s="6"/>
      <c r="C54" s="6"/>
      <c r="D54" s="6"/>
      <c r="E54" s="7"/>
      <c r="F54" s="8"/>
      <c r="G54" s="7"/>
      <c r="H54" s="8"/>
      <c r="I54" s="7"/>
      <c r="J54" s="8"/>
      <c r="K54" s="7"/>
      <c r="L54" s="8"/>
      <c r="M54" s="6"/>
    </row>
    <row r="55" spans="1:51" ht="30" customHeight="1">
      <c r="A55" s="77" t="s">
        <v>370</v>
      </c>
      <c r="B55" s="77"/>
      <c r="C55" s="77"/>
      <c r="D55" s="77"/>
      <c r="E55" s="78"/>
      <c r="F55" s="79"/>
      <c r="G55" s="78"/>
      <c r="H55" s="79"/>
      <c r="I55" s="78"/>
      <c r="J55" s="79"/>
      <c r="K55" s="78"/>
      <c r="L55" s="79"/>
      <c r="M55" s="77"/>
      <c r="N55" s="1" t="s">
        <v>98</v>
      </c>
    </row>
    <row r="56" spans="1:51" ht="30" customHeight="1">
      <c r="A56" s="5" t="s">
        <v>334</v>
      </c>
      <c r="B56" s="5" t="s">
        <v>335</v>
      </c>
      <c r="C56" s="5" t="s">
        <v>336</v>
      </c>
      <c r="D56" s="6">
        <v>0.2</v>
      </c>
      <c r="E56" s="7">
        <f>단가대비표!O71</f>
        <v>0</v>
      </c>
      <c r="F56" s="8">
        <f>TRUNC(E56*D56,1)</f>
        <v>0</v>
      </c>
      <c r="G56" s="7">
        <f>단가대비표!P71</f>
        <v>141096</v>
      </c>
      <c r="H56" s="8">
        <f>TRUNC(G56*D56,1)</f>
        <v>28219.200000000001</v>
      </c>
      <c r="I56" s="7">
        <f>단가대비표!V71</f>
        <v>0</v>
      </c>
      <c r="J56" s="8">
        <f>TRUNC(I56*D56,1)</f>
        <v>0</v>
      </c>
      <c r="K56" s="7">
        <f>TRUNC(E56+G56+I56,1)</f>
        <v>141096</v>
      </c>
      <c r="L56" s="8">
        <f>TRUNC(F56+H56+J56,1)</f>
        <v>28219.200000000001</v>
      </c>
      <c r="M56" s="5" t="s">
        <v>46</v>
      </c>
      <c r="N56" s="2" t="s">
        <v>98</v>
      </c>
      <c r="O56" s="2" t="s">
        <v>337</v>
      </c>
      <c r="P56" s="2" t="s">
        <v>55</v>
      </c>
      <c r="Q56" s="2" t="s">
        <v>55</v>
      </c>
      <c r="R56" s="2" t="s">
        <v>54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46</v>
      </c>
      <c r="AW56" s="2" t="s">
        <v>371</v>
      </c>
      <c r="AX56" s="2" t="s">
        <v>46</v>
      </c>
      <c r="AY56" s="2" t="s">
        <v>46</v>
      </c>
    </row>
    <row r="57" spans="1:51" ht="30" customHeight="1">
      <c r="A57" s="5" t="s">
        <v>299</v>
      </c>
      <c r="B57" s="5" t="s">
        <v>46</v>
      </c>
      <c r="C57" s="5" t="s">
        <v>46</v>
      </c>
      <c r="D57" s="6"/>
      <c r="E57" s="7"/>
      <c r="F57" s="8">
        <f>TRUNC(SUMIF(N56:N56, N55, F56:F56),0)</f>
        <v>0</v>
      </c>
      <c r="G57" s="7"/>
      <c r="H57" s="8">
        <f>TRUNC(SUMIF(N56:N56, N55, H56:H56),0)</f>
        <v>28219</v>
      </c>
      <c r="I57" s="7"/>
      <c r="J57" s="8">
        <f>TRUNC(SUMIF(N56:N56, N55, J56:J56),0)</f>
        <v>0</v>
      </c>
      <c r="K57" s="7"/>
      <c r="L57" s="8">
        <f>F57+H57+J57</f>
        <v>28219</v>
      </c>
      <c r="M57" s="5" t="s">
        <v>46</v>
      </c>
      <c r="N57" s="2" t="s">
        <v>75</v>
      </c>
      <c r="O57" s="2" t="s">
        <v>75</v>
      </c>
      <c r="P57" s="2" t="s">
        <v>46</v>
      </c>
      <c r="Q57" s="2" t="s">
        <v>46</v>
      </c>
      <c r="R57" s="2" t="s">
        <v>46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46</v>
      </c>
      <c r="AW57" s="2" t="s">
        <v>46</v>
      </c>
      <c r="AX57" s="2" t="s">
        <v>46</v>
      </c>
      <c r="AY57" s="2" t="s">
        <v>46</v>
      </c>
    </row>
    <row r="58" spans="1:51" ht="30" customHeight="1">
      <c r="A58" s="6"/>
      <c r="B58" s="6"/>
      <c r="C58" s="6"/>
      <c r="D58" s="6"/>
      <c r="E58" s="7"/>
      <c r="F58" s="8"/>
      <c r="G58" s="7"/>
      <c r="H58" s="8"/>
      <c r="I58" s="7"/>
      <c r="J58" s="8"/>
      <c r="K58" s="7"/>
      <c r="L58" s="8"/>
      <c r="M58" s="6"/>
    </row>
    <row r="59" spans="1:51" ht="30" customHeight="1">
      <c r="A59" s="77" t="s">
        <v>372</v>
      </c>
      <c r="B59" s="77"/>
      <c r="C59" s="77"/>
      <c r="D59" s="77"/>
      <c r="E59" s="78"/>
      <c r="F59" s="79"/>
      <c r="G59" s="78"/>
      <c r="H59" s="79"/>
      <c r="I59" s="78"/>
      <c r="J59" s="79"/>
      <c r="K59" s="78"/>
      <c r="L59" s="79"/>
      <c r="M59" s="77"/>
      <c r="N59" s="1" t="s">
        <v>105</v>
      </c>
    </row>
    <row r="60" spans="1:51" ht="30" customHeight="1">
      <c r="A60" s="5" t="s">
        <v>373</v>
      </c>
      <c r="B60" s="5" t="s">
        <v>374</v>
      </c>
      <c r="C60" s="5" t="s">
        <v>331</v>
      </c>
      <c r="D60" s="6">
        <v>1950</v>
      </c>
      <c r="E60" s="7">
        <f>단가대비표!O20</f>
        <v>400</v>
      </c>
      <c r="F60" s="8">
        <f>TRUNC(E60*D60,1)</f>
        <v>780000</v>
      </c>
      <c r="G60" s="7">
        <f>단가대비표!P20</f>
        <v>0</v>
      </c>
      <c r="H60" s="8">
        <f>TRUNC(G60*D60,1)</f>
        <v>0</v>
      </c>
      <c r="I60" s="7">
        <f>단가대비표!V20</f>
        <v>0</v>
      </c>
      <c r="J60" s="8">
        <f>TRUNC(I60*D60,1)</f>
        <v>0</v>
      </c>
      <c r="K60" s="7">
        <f t="shared" ref="K60:L62" si="8">TRUNC(E60+G60+I60,1)</f>
        <v>400</v>
      </c>
      <c r="L60" s="8">
        <f t="shared" si="8"/>
        <v>780000</v>
      </c>
      <c r="M60" s="5" t="s">
        <v>46</v>
      </c>
      <c r="N60" s="2" t="s">
        <v>105</v>
      </c>
      <c r="O60" s="2" t="s">
        <v>375</v>
      </c>
      <c r="P60" s="2" t="s">
        <v>55</v>
      </c>
      <c r="Q60" s="2" t="s">
        <v>55</v>
      </c>
      <c r="R60" s="2" t="s">
        <v>54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46</v>
      </c>
      <c r="AW60" s="2" t="s">
        <v>376</v>
      </c>
      <c r="AX60" s="2" t="s">
        <v>46</v>
      </c>
      <c r="AY60" s="2" t="s">
        <v>46</v>
      </c>
    </row>
    <row r="61" spans="1:51" ht="30" customHeight="1">
      <c r="A61" s="5" t="s">
        <v>377</v>
      </c>
      <c r="B61" s="5" t="s">
        <v>335</v>
      </c>
      <c r="C61" s="5" t="s">
        <v>336</v>
      </c>
      <c r="D61" s="6">
        <v>10.6122</v>
      </c>
      <c r="E61" s="7">
        <f>단가대비표!O82</f>
        <v>0</v>
      </c>
      <c r="F61" s="8">
        <f>TRUNC(E61*D61,1)</f>
        <v>0</v>
      </c>
      <c r="G61" s="7">
        <f>단가대비표!P82</f>
        <v>228423</v>
      </c>
      <c r="H61" s="8">
        <f>TRUNC(G61*D61,1)</f>
        <v>2424070.5</v>
      </c>
      <c r="I61" s="7">
        <f>단가대비표!V82</f>
        <v>0</v>
      </c>
      <c r="J61" s="8">
        <f>TRUNC(I61*D61,1)</f>
        <v>0</v>
      </c>
      <c r="K61" s="7">
        <f t="shared" si="8"/>
        <v>228423</v>
      </c>
      <c r="L61" s="8">
        <f t="shared" si="8"/>
        <v>2424070.5</v>
      </c>
      <c r="M61" s="5" t="s">
        <v>46</v>
      </c>
      <c r="N61" s="2" t="s">
        <v>105</v>
      </c>
      <c r="O61" s="2" t="s">
        <v>378</v>
      </c>
      <c r="P61" s="2" t="s">
        <v>55</v>
      </c>
      <c r="Q61" s="2" t="s">
        <v>55</v>
      </c>
      <c r="R61" s="2" t="s">
        <v>54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46</v>
      </c>
      <c r="AW61" s="2" t="s">
        <v>379</v>
      </c>
      <c r="AX61" s="2" t="s">
        <v>46</v>
      </c>
      <c r="AY61" s="2" t="s">
        <v>46</v>
      </c>
    </row>
    <row r="62" spans="1:51" ht="30" customHeight="1">
      <c r="A62" s="5" t="s">
        <v>334</v>
      </c>
      <c r="B62" s="5" t="s">
        <v>335</v>
      </c>
      <c r="C62" s="5" t="s">
        <v>336</v>
      </c>
      <c r="D62" s="6">
        <v>3.6735000000000002</v>
      </c>
      <c r="E62" s="7">
        <f>단가대비표!O71</f>
        <v>0</v>
      </c>
      <c r="F62" s="8">
        <f>TRUNC(E62*D62,1)</f>
        <v>0</v>
      </c>
      <c r="G62" s="7">
        <f>단가대비표!P71</f>
        <v>141096</v>
      </c>
      <c r="H62" s="8">
        <f>TRUNC(G62*D62,1)</f>
        <v>518316.1</v>
      </c>
      <c r="I62" s="7">
        <f>단가대비표!V71</f>
        <v>0</v>
      </c>
      <c r="J62" s="8">
        <f>TRUNC(I62*D62,1)</f>
        <v>0</v>
      </c>
      <c r="K62" s="7">
        <f t="shared" si="8"/>
        <v>141096</v>
      </c>
      <c r="L62" s="8">
        <f t="shared" si="8"/>
        <v>518316.1</v>
      </c>
      <c r="M62" s="5" t="s">
        <v>46</v>
      </c>
      <c r="N62" s="2" t="s">
        <v>105</v>
      </c>
      <c r="O62" s="2" t="s">
        <v>337</v>
      </c>
      <c r="P62" s="2" t="s">
        <v>55</v>
      </c>
      <c r="Q62" s="2" t="s">
        <v>55</v>
      </c>
      <c r="R62" s="2" t="s">
        <v>54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46</v>
      </c>
      <c r="AW62" s="2" t="s">
        <v>380</v>
      </c>
      <c r="AX62" s="2" t="s">
        <v>46</v>
      </c>
      <c r="AY62" s="2" t="s">
        <v>46</v>
      </c>
    </row>
    <row r="63" spans="1:51" ht="30" customHeight="1">
      <c r="A63" s="5" t="s">
        <v>299</v>
      </c>
      <c r="B63" s="5" t="s">
        <v>46</v>
      </c>
      <c r="C63" s="5" t="s">
        <v>46</v>
      </c>
      <c r="D63" s="6"/>
      <c r="E63" s="7"/>
      <c r="F63" s="8">
        <f>TRUNC(SUMIF(N60:N62, N59, F60:F62),0)</f>
        <v>780000</v>
      </c>
      <c r="G63" s="7"/>
      <c r="H63" s="8">
        <f>TRUNC(SUMIF(N60:N62, N59, H60:H62),0)</f>
        <v>2942386</v>
      </c>
      <c r="I63" s="7"/>
      <c r="J63" s="8">
        <f>TRUNC(SUMIF(N60:N62, N59, J60:J62),0)</f>
        <v>0</v>
      </c>
      <c r="K63" s="7"/>
      <c r="L63" s="8">
        <f>F63+H63+J63</f>
        <v>3722386</v>
      </c>
      <c r="M63" s="5" t="s">
        <v>46</v>
      </c>
      <c r="N63" s="2" t="s">
        <v>75</v>
      </c>
      <c r="O63" s="2" t="s">
        <v>75</v>
      </c>
      <c r="P63" s="2" t="s">
        <v>46</v>
      </c>
      <c r="Q63" s="2" t="s">
        <v>46</v>
      </c>
      <c r="R63" s="2" t="s">
        <v>46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46</v>
      </c>
      <c r="AW63" s="2" t="s">
        <v>46</v>
      </c>
      <c r="AX63" s="2" t="s">
        <v>46</v>
      </c>
      <c r="AY63" s="2" t="s">
        <v>46</v>
      </c>
    </row>
    <row r="64" spans="1:51" ht="30" customHeight="1">
      <c r="A64" s="6"/>
      <c r="B64" s="6"/>
      <c r="C64" s="6"/>
      <c r="D64" s="6"/>
      <c r="E64" s="7"/>
      <c r="F64" s="8"/>
      <c r="G64" s="7"/>
      <c r="H64" s="8"/>
      <c r="I64" s="7"/>
      <c r="J64" s="8"/>
      <c r="K64" s="7"/>
      <c r="L64" s="8"/>
      <c r="M64" s="6"/>
    </row>
    <row r="65" spans="1:51" ht="30" customHeight="1">
      <c r="A65" s="77" t="s">
        <v>381</v>
      </c>
      <c r="B65" s="77"/>
      <c r="C65" s="77"/>
      <c r="D65" s="77"/>
      <c r="E65" s="78"/>
      <c r="F65" s="79"/>
      <c r="G65" s="78"/>
      <c r="H65" s="79"/>
      <c r="I65" s="78"/>
      <c r="J65" s="79"/>
      <c r="K65" s="78"/>
      <c r="L65" s="79"/>
      <c r="M65" s="77"/>
      <c r="N65" s="1" t="s">
        <v>110</v>
      </c>
    </row>
    <row r="66" spans="1:51" ht="30" customHeight="1">
      <c r="A66" s="5" t="s">
        <v>382</v>
      </c>
      <c r="B66" s="5" t="s">
        <v>46</v>
      </c>
      <c r="C66" s="5" t="s">
        <v>51</v>
      </c>
      <c r="D66" s="6">
        <v>1</v>
      </c>
      <c r="E66" s="7">
        <f>일위대가목록!E46</f>
        <v>2624</v>
      </c>
      <c r="F66" s="8">
        <f>TRUNC(E66*D66,1)</f>
        <v>2624</v>
      </c>
      <c r="G66" s="7">
        <f>일위대가목록!F46</f>
        <v>0</v>
      </c>
      <c r="H66" s="8">
        <f>TRUNC(G66*D66,1)</f>
        <v>0</v>
      </c>
      <c r="I66" s="7">
        <f>일위대가목록!G46</f>
        <v>0</v>
      </c>
      <c r="J66" s="8">
        <f>TRUNC(I66*D66,1)</f>
        <v>0</v>
      </c>
      <c r="K66" s="7">
        <f>TRUNC(E66+G66+I66,1)</f>
        <v>2624</v>
      </c>
      <c r="L66" s="8">
        <f>TRUNC(F66+H66+J66,1)</f>
        <v>2624</v>
      </c>
      <c r="M66" s="5" t="s">
        <v>383</v>
      </c>
      <c r="N66" s="2" t="s">
        <v>110</v>
      </c>
      <c r="O66" s="2" t="s">
        <v>384</v>
      </c>
      <c r="P66" s="2" t="s">
        <v>54</v>
      </c>
      <c r="Q66" s="2" t="s">
        <v>55</v>
      </c>
      <c r="R66" s="2" t="s">
        <v>55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46</v>
      </c>
      <c r="AW66" s="2" t="s">
        <v>385</v>
      </c>
      <c r="AX66" s="2" t="s">
        <v>46</v>
      </c>
      <c r="AY66" s="2" t="s">
        <v>46</v>
      </c>
    </row>
    <row r="67" spans="1:51" ht="30" customHeight="1">
      <c r="A67" s="5" t="s">
        <v>386</v>
      </c>
      <c r="B67" s="5" t="s">
        <v>108</v>
      </c>
      <c r="C67" s="5" t="s">
        <v>51</v>
      </c>
      <c r="D67" s="6">
        <v>1</v>
      </c>
      <c r="E67" s="7">
        <f>일위대가목록!E47</f>
        <v>0</v>
      </c>
      <c r="F67" s="8">
        <f>TRUNC(E67*D67,1)</f>
        <v>0</v>
      </c>
      <c r="G67" s="7">
        <f>일위대가목록!F47</f>
        <v>23187</v>
      </c>
      <c r="H67" s="8">
        <f>TRUNC(G67*D67,1)</f>
        <v>23187</v>
      </c>
      <c r="I67" s="7">
        <f>일위대가목록!G47</f>
        <v>695</v>
      </c>
      <c r="J67" s="8">
        <f>TRUNC(I67*D67,1)</f>
        <v>695</v>
      </c>
      <c r="K67" s="7">
        <f>TRUNC(E67+G67+I67,1)</f>
        <v>23882</v>
      </c>
      <c r="L67" s="8">
        <f>TRUNC(F67+H67+J67,1)</f>
        <v>23882</v>
      </c>
      <c r="M67" s="5" t="s">
        <v>387</v>
      </c>
      <c r="N67" s="2" t="s">
        <v>110</v>
      </c>
      <c r="O67" s="2" t="s">
        <v>388</v>
      </c>
      <c r="P67" s="2" t="s">
        <v>54</v>
      </c>
      <c r="Q67" s="2" t="s">
        <v>55</v>
      </c>
      <c r="R67" s="2" t="s">
        <v>55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46</v>
      </c>
      <c r="AW67" s="2" t="s">
        <v>389</v>
      </c>
      <c r="AX67" s="2" t="s">
        <v>46</v>
      </c>
      <c r="AY67" s="2" t="s">
        <v>46</v>
      </c>
    </row>
    <row r="68" spans="1:51" ht="30" customHeight="1">
      <c r="A68" s="5" t="s">
        <v>299</v>
      </c>
      <c r="B68" s="5" t="s">
        <v>46</v>
      </c>
      <c r="C68" s="5" t="s">
        <v>46</v>
      </c>
      <c r="D68" s="6"/>
      <c r="E68" s="7"/>
      <c r="F68" s="8">
        <f>TRUNC(SUMIF(N66:N67, N65, F66:F67),0)</f>
        <v>2624</v>
      </c>
      <c r="G68" s="7"/>
      <c r="H68" s="8">
        <f>TRUNC(SUMIF(N66:N67, N65, H66:H67),0)</f>
        <v>23187</v>
      </c>
      <c r="I68" s="7"/>
      <c r="J68" s="8">
        <f>TRUNC(SUMIF(N66:N67, N65, J66:J67),0)</f>
        <v>695</v>
      </c>
      <c r="K68" s="7"/>
      <c r="L68" s="8">
        <f>F68+H68+J68</f>
        <v>26506</v>
      </c>
      <c r="M68" s="5" t="s">
        <v>46</v>
      </c>
      <c r="N68" s="2" t="s">
        <v>75</v>
      </c>
      <c r="O68" s="2" t="s">
        <v>75</v>
      </c>
      <c r="P68" s="2" t="s">
        <v>46</v>
      </c>
      <c r="Q68" s="2" t="s">
        <v>46</v>
      </c>
      <c r="R68" s="2" t="s">
        <v>46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46</v>
      </c>
      <c r="AW68" s="2" t="s">
        <v>46</v>
      </c>
      <c r="AX68" s="2" t="s">
        <v>46</v>
      </c>
      <c r="AY68" s="2" t="s">
        <v>46</v>
      </c>
    </row>
    <row r="69" spans="1:51" ht="30" customHeight="1">
      <c r="A69" s="6"/>
      <c r="B69" s="6"/>
      <c r="C69" s="6"/>
      <c r="D69" s="6"/>
      <c r="E69" s="7"/>
      <c r="F69" s="8"/>
      <c r="G69" s="7"/>
      <c r="H69" s="8"/>
      <c r="I69" s="7"/>
      <c r="J69" s="8"/>
      <c r="K69" s="7"/>
      <c r="L69" s="8"/>
      <c r="M69" s="6"/>
    </row>
    <row r="70" spans="1:51" ht="30" customHeight="1">
      <c r="A70" s="77" t="s">
        <v>390</v>
      </c>
      <c r="B70" s="77"/>
      <c r="C70" s="77"/>
      <c r="D70" s="77"/>
      <c r="E70" s="78"/>
      <c r="F70" s="79"/>
      <c r="G70" s="78"/>
      <c r="H70" s="79"/>
      <c r="I70" s="78"/>
      <c r="J70" s="79"/>
      <c r="K70" s="78"/>
      <c r="L70" s="79"/>
      <c r="M70" s="77"/>
      <c r="N70" s="1" t="s">
        <v>121</v>
      </c>
    </row>
    <row r="71" spans="1:51" ht="30" customHeight="1">
      <c r="A71" s="5" t="s">
        <v>391</v>
      </c>
      <c r="B71" s="5" t="s">
        <v>392</v>
      </c>
      <c r="C71" s="5" t="s">
        <v>225</v>
      </c>
      <c r="D71" s="6">
        <v>16</v>
      </c>
      <c r="E71" s="7">
        <f>단가대비표!O99</f>
        <v>7200</v>
      </c>
      <c r="F71" s="8">
        <f t="shared" ref="F71:F79" si="9">TRUNC(E71*D71,1)</f>
        <v>115200</v>
      </c>
      <c r="G71" s="7">
        <f>단가대비표!P99</f>
        <v>0</v>
      </c>
      <c r="H71" s="8">
        <f t="shared" ref="H71:H79" si="10">TRUNC(G71*D71,1)</f>
        <v>0</v>
      </c>
      <c r="I71" s="7">
        <f>단가대비표!V99</f>
        <v>0</v>
      </c>
      <c r="J71" s="8">
        <f t="shared" ref="J71:J79" si="11">TRUNC(I71*D71,1)</f>
        <v>0</v>
      </c>
      <c r="K71" s="7">
        <f t="shared" ref="K71:K79" si="12">TRUNC(E71+G71+I71,1)</f>
        <v>7200</v>
      </c>
      <c r="L71" s="8">
        <f t="shared" ref="L71:L79" si="13">TRUNC(F71+H71+J71,1)</f>
        <v>115200</v>
      </c>
      <c r="M71" s="5" t="s">
        <v>46</v>
      </c>
      <c r="N71" s="2" t="s">
        <v>121</v>
      </c>
      <c r="O71" s="2" t="s">
        <v>393</v>
      </c>
      <c r="P71" s="2" t="s">
        <v>55</v>
      </c>
      <c r="Q71" s="2" t="s">
        <v>55</v>
      </c>
      <c r="R71" s="2" t="s">
        <v>54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46</v>
      </c>
      <c r="AW71" s="2" t="s">
        <v>394</v>
      </c>
      <c r="AX71" s="2" t="s">
        <v>46</v>
      </c>
      <c r="AY71" s="2" t="s">
        <v>46</v>
      </c>
    </row>
    <row r="72" spans="1:51" ht="30" customHeight="1">
      <c r="A72" s="5" t="s">
        <v>395</v>
      </c>
      <c r="B72" s="5" t="s">
        <v>396</v>
      </c>
      <c r="C72" s="5" t="s">
        <v>397</v>
      </c>
      <c r="D72" s="6">
        <v>3</v>
      </c>
      <c r="E72" s="7">
        <f>단가대비표!O100</f>
        <v>13000</v>
      </c>
      <c r="F72" s="8">
        <f t="shared" si="9"/>
        <v>39000</v>
      </c>
      <c r="G72" s="7">
        <f>단가대비표!P100</f>
        <v>0</v>
      </c>
      <c r="H72" s="8">
        <f t="shared" si="10"/>
        <v>0</v>
      </c>
      <c r="I72" s="7">
        <f>단가대비표!V100</f>
        <v>0</v>
      </c>
      <c r="J72" s="8">
        <f t="shared" si="11"/>
        <v>0</v>
      </c>
      <c r="K72" s="7">
        <f t="shared" si="12"/>
        <v>13000</v>
      </c>
      <c r="L72" s="8">
        <f t="shared" si="13"/>
        <v>39000</v>
      </c>
      <c r="M72" s="5" t="s">
        <v>46</v>
      </c>
      <c r="N72" s="2" t="s">
        <v>121</v>
      </c>
      <c r="O72" s="2" t="s">
        <v>398</v>
      </c>
      <c r="P72" s="2" t="s">
        <v>55</v>
      </c>
      <c r="Q72" s="2" t="s">
        <v>55</v>
      </c>
      <c r="R72" s="2" t="s">
        <v>54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46</v>
      </c>
      <c r="AW72" s="2" t="s">
        <v>399</v>
      </c>
      <c r="AX72" s="2" t="s">
        <v>46</v>
      </c>
      <c r="AY72" s="2" t="s">
        <v>46</v>
      </c>
    </row>
    <row r="73" spans="1:51" ht="30" customHeight="1">
      <c r="A73" s="5" t="s">
        <v>400</v>
      </c>
      <c r="B73" s="5" t="s">
        <v>401</v>
      </c>
      <c r="C73" s="5" t="s">
        <v>397</v>
      </c>
      <c r="D73" s="6">
        <v>5</v>
      </c>
      <c r="E73" s="7">
        <f>단가대비표!O101</f>
        <v>23000</v>
      </c>
      <c r="F73" s="8">
        <f t="shared" si="9"/>
        <v>115000</v>
      </c>
      <c r="G73" s="7">
        <f>단가대비표!P101</f>
        <v>0</v>
      </c>
      <c r="H73" s="8">
        <f t="shared" si="10"/>
        <v>0</v>
      </c>
      <c r="I73" s="7">
        <f>단가대비표!V101</f>
        <v>0</v>
      </c>
      <c r="J73" s="8">
        <f t="shared" si="11"/>
        <v>0</v>
      </c>
      <c r="K73" s="7">
        <f t="shared" si="12"/>
        <v>23000</v>
      </c>
      <c r="L73" s="8">
        <f t="shared" si="13"/>
        <v>115000</v>
      </c>
      <c r="M73" s="5" t="s">
        <v>46</v>
      </c>
      <c r="N73" s="2" t="s">
        <v>121</v>
      </c>
      <c r="O73" s="2" t="s">
        <v>402</v>
      </c>
      <c r="P73" s="2" t="s">
        <v>55</v>
      </c>
      <c r="Q73" s="2" t="s">
        <v>55</v>
      </c>
      <c r="R73" s="2" t="s">
        <v>54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46</v>
      </c>
      <c r="AW73" s="2" t="s">
        <v>403</v>
      </c>
      <c r="AX73" s="2" t="s">
        <v>46</v>
      </c>
      <c r="AY73" s="2" t="s">
        <v>46</v>
      </c>
    </row>
    <row r="74" spans="1:51" ht="30" customHeight="1">
      <c r="A74" s="5" t="s">
        <v>404</v>
      </c>
      <c r="B74" s="5" t="s">
        <v>405</v>
      </c>
      <c r="C74" s="5" t="s">
        <v>225</v>
      </c>
      <c r="D74" s="6">
        <v>16</v>
      </c>
      <c r="E74" s="7">
        <f>단가대비표!O102</f>
        <v>1080</v>
      </c>
      <c r="F74" s="8">
        <f t="shared" si="9"/>
        <v>17280</v>
      </c>
      <c r="G74" s="7">
        <f>단가대비표!P102</f>
        <v>0</v>
      </c>
      <c r="H74" s="8">
        <f t="shared" si="10"/>
        <v>0</v>
      </c>
      <c r="I74" s="7">
        <f>단가대비표!V102</f>
        <v>0</v>
      </c>
      <c r="J74" s="8">
        <f t="shared" si="11"/>
        <v>0</v>
      </c>
      <c r="K74" s="7">
        <f t="shared" si="12"/>
        <v>1080</v>
      </c>
      <c r="L74" s="8">
        <f t="shared" si="13"/>
        <v>17280</v>
      </c>
      <c r="M74" s="5" t="s">
        <v>46</v>
      </c>
      <c r="N74" s="2" t="s">
        <v>121</v>
      </c>
      <c r="O74" s="2" t="s">
        <v>406</v>
      </c>
      <c r="P74" s="2" t="s">
        <v>55</v>
      </c>
      <c r="Q74" s="2" t="s">
        <v>55</v>
      </c>
      <c r="R74" s="2" t="s">
        <v>54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46</v>
      </c>
      <c r="AW74" s="2" t="s">
        <v>407</v>
      </c>
      <c r="AX74" s="2" t="s">
        <v>46</v>
      </c>
      <c r="AY74" s="2" t="s">
        <v>46</v>
      </c>
    </row>
    <row r="75" spans="1:51" ht="30" customHeight="1">
      <c r="A75" s="5" t="s">
        <v>408</v>
      </c>
      <c r="B75" s="5" t="s">
        <v>46</v>
      </c>
      <c r="C75" s="5" t="s">
        <v>225</v>
      </c>
      <c r="D75" s="6">
        <v>16</v>
      </c>
      <c r="E75" s="7">
        <f>단가대비표!O103</f>
        <v>400</v>
      </c>
      <c r="F75" s="8">
        <f t="shared" si="9"/>
        <v>6400</v>
      </c>
      <c r="G75" s="7">
        <f>단가대비표!P103</f>
        <v>0</v>
      </c>
      <c r="H75" s="8">
        <f t="shared" si="10"/>
        <v>0</v>
      </c>
      <c r="I75" s="7">
        <f>단가대비표!V103</f>
        <v>0</v>
      </c>
      <c r="J75" s="8">
        <f t="shared" si="11"/>
        <v>0</v>
      </c>
      <c r="K75" s="7">
        <f t="shared" si="12"/>
        <v>400</v>
      </c>
      <c r="L75" s="8">
        <f t="shared" si="13"/>
        <v>6400</v>
      </c>
      <c r="M75" s="5" t="s">
        <v>46</v>
      </c>
      <c r="N75" s="2" t="s">
        <v>121</v>
      </c>
      <c r="O75" s="2" t="s">
        <v>409</v>
      </c>
      <c r="P75" s="2" t="s">
        <v>55</v>
      </c>
      <c r="Q75" s="2" t="s">
        <v>55</v>
      </c>
      <c r="R75" s="2" t="s">
        <v>54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46</v>
      </c>
      <c r="AW75" s="2" t="s">
        <v>410</v>
      </c>
      <c r="AX75" s="2" t="s">
        <v>46</v>
      </c>
      <c r="AY75" s="2" t="s">
        <v>46</v>
      </c>
    </row>
    <row r="76" spans="1:51" ht="30" customHeight="1">
      <c r="A76" s="5" t="s">
        <v>411</v>
      </c>
      <c r="B76" s="5" t="s">
        <v>335</v>
      </c>
      <c r="C76" s="5" t="s">
        <v>336</v>
      </c>
      <c r="D76" s="6">
        <v>0.5</v>
      </c>
      <c r="E76" s="7">
        <f>단가대비표!O85</f>
        <v>0</v>
      </c>
      <c r="F76" s="8">
        <f t="shared" si="9"/>
        <v>0</v>
      </c>
      <c r="G76" s="7">
        <f>단가대비표!P85</f>
        <v>167227</v>
      </c>
      <c r="H76" s="8">
        <f t="shared" si="10"/>
        <v>83613.5</v>
      </c>
      <c r="I76" s="7">
        <f>단가대비표!V85</f>
        <v>0</v>
      </c>
      <c r="J76" s="8">
        <f t="shared" si="11"/>
        <v>0</v>
      </c>
      <c r="K76" s="7">
        <f t="shared" si="12"/>
        <v>167227</v>
      </c>
      <c r="L76" s="8">
        <f t="shared" si="13"/>
        <v>83613.5</v>
      </c>
      <c r="M76" s="5" t="s">
        <v>46</v>
      </c>
      <c r="N76" s="2" t="s">
        <v>121</v>
      </c>
      <c r="O76" s="2" t="s">
        <v>412</v>
      </c>
      <c r="P76" s="2" t="s">
        <v>55</v>
      </c>
      <c r="Q76" s="2" t="s">
        <v>55</v>
      </c>
      <c r="R76" s="2" t="s">
        <v>54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46</v>
      </c>
      <c r="AW76" s="2" t="s">
        <v>413</v>
      </c>
      <c r="AX76" s="2" t="s">
        <v>46</v>
      </c>
      <c r="AY76" s="2" t="s">
        <v>46</v>
      </c>
    </row>
    <row r="77" spans="1:51" ht="30" customHeight="1">
      <c r="A77" s="5" t="s">
        <v>414</v>
      </c>
      <c r="B77" s="5" t="s">
        <v>335</v>
      </c>
      <c r="C77" s="5" t="s">
        <v>336</v>
      </c>
      <c r="D77" s="6">
        <v>6.13</v>
      </c>
      <c r="E77" s="7">
        <f>단가대비표!O75</f>
        <v>0</v>
      </c>
      <c r="F77" s="8">
        <f t="shared" si="9"/>
        <v>0</v>
      </c>
      <c r="G77" s="7">
        <f>단가대비표!P75</f>
        <v>200155</v>
      </c>
      <c r="H77" s="8">
        <f t="shared" si="10"/>
        <v>1226950.1000000001</v>
      </c>
      <c r="I77" s="7">
        <f>단가대비표!V75</f>
        <v>0</v>
      </c>
      <c r="J77" s="8">
        <f t="shared" si="11"/>
        <v>0</v>
      </c>
      <c r="K77" s="7">
        <f t="shared" si="12"/>
        <v>200155</v>
      </c>
      <c r="L77" s="8">
        <f t="shared" si="13"/>
        <v>1226950.1000000001</v>
      </c>
      <c r="M77" s="5" t="s">
        <v>46</v>
      </c>
      <c r="N77" s="2" t="s">
        <v>121</v>
      </c>
      <c r="O77" s="2" t="s">
        <v>415</v>
      </c>
      <c r="P77" s="2" t="s">
        <v>55</v>
      </c>
      <c r="Q77" s="2" t="s">
        <v>55</v>
      </c>
      <c r="R77" s="2" t="s">
        <v>54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46</v>
      </c>
      <c r="AW77" s="2" t="s">
        <v>416</v>
      </c>
      <c r="AX77" s="2" t="s">
        <v>46</v>
      </c>
      <c r="AY77" s="2" t="s">
        <v>46</v>
      </c>
    </row>
    <row r="78" spans="1:51" ht="30" customHeight="1">
      <c r="A78" s="5" t="s">
        <v>417</v>
      </c>
      <c r="B78" s="5" t="s">
        <v>335</v>
      </c>
      <c r="C78" s="5" t="s">
        <v>336</v>
      </c>
      <c r="D78" s="6">
        <v>5.43</v>
      </c>
      <c r="E78" s="7">
        <f>단가대비표!O72</f>
        <v>0</v>
      </c>
      <c r="F78" s="8">
        <f t="shared" si="9"/>
        <v>0</v>
      </c>
      <c r="G78" s="7">
        <f>단가대비표!P72</f>
        <v>179203</v>
      </c>
      <c r="H78" s="8">
        <f t="shared" si="10"/>
        <v>973072.2</v>
      </c>
      <c r="I78" s="7">
        <f>단가대비표!V72</f>
        <v>0</v>
      </c>
      <c r="J78" s="8">
        <f t="shared" si="11"/>
        <v>0</v>
      </c>
      <c r="K78" s="7">
        <f t="shared" si="12"/>
        <v>179203</v>
      </c>
      <c r="L78" s="8">
        <f t="shared" si="13"/>
        <v>973072.2</v>
      </c>
      <c r="M78" s="5" t="s">
        <v>46</v>
      </c>
      <c r="N78" s="2" t="s">
        <v>121</v>
      </c>
      <c r="O78" s="2" t="s">
        <v>418</v>
      </c>
      <c r="P78" s="2" t="s">
        <v>55</v>
      </c>
      <c r="Q78" s="2" t="s">
        <v>55</v>
      </c>
      <c r="R78" s="2" t="s">
        <v>54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46</v>
      </c>
      <c r="AW78" s="2" t="s">
        <v>419</v>
      </c>
      <c r="AX78" s="2" t="s">
        <v>46</v>
      </c>
      <c r="AY78" s="2" t="s">
        <v>46</v>
      </c>
    </row>
    <row r="79" spans="1:51" ht="30" customHeight="1">
      <c r="A79" s="5" t="s">
        <v>334</v>
      </c>
      <c r="B79" s="5" t="s">
        <v>335</v>
      </c>
      <c r="C79" s="5" t="s">
        <v>336</v>
      </c>
      <c r="D79" s="6">
        <v>5.43</v>
      </c>
      <c r="E79" s="7">
        <f>단가대비표!O71</f>
        <v>0</v>
      </c>
      <c r="F79" s="8">
        <f t="shared" si="9"/>
        <v>0</v>
      </c>
      <c r="G79" s="7">
        <f>단가대비표!P71</f>
        <v>141096</v>
      </c>
      <c r="H79" s="8">
        <f t="shared" si="10"/>
        <v>766151.2</v>
      </c>
      <c r="I79" s="7">
        <f>단가대비표!V71</f>
        <v>0</v>
      </c>
      <c r="J79" s="8">
        <f t="shared" si="11"/>
        <v>0</v>
      </c>
      <c r="K79" s="7">
        <f t="shared" si="12"/>
        <v>141096</v>
      </c>
      <c r="L79" s="8">
        <f t="shared" si="13"/>
        <v>766151.2</v>
      </c>
      <c r="M79" s="5" t="s">
        <v>46</v>
      </c>
      <c r="N79" s="2" t="s">
        <v>121</v>
      </c>
      <c r="O79" s="2" t="s">
        <v>337</v>
      </c>
      <c r="P79" s="2" t="s">
        <v>55</v>
      </c>
      <c r="Q79" s="2" t="s">
        <v>55</v>
      </c>
      <c r="R79" s="2" t="s">
        <v>54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46</v>
      </c>
      <c r="AW79" s="2" t="s">
        <v>420</v>
      </c>
      <c r="AX79" s="2" t="s">
        <v>46</v>
      </c>
      <c r="AY79" s="2" t="s">
        <v>46</v>
      </c>
    </row>
    <row r="80" spans="1:51" ht="30" customHeight="1">
      <c r="A80" s="5" t="s">
        <v>299</v>
      </c>
      <c r="B80" s="5" t="s">
        <v>46</v>
      </c>
      <c r="C80" s="5" t="s">
        <v>46</v>
      </c>
      <c r="D80" s="6"/>
      <c r="E80" s="7"/>
      <c r="F80" s="8">
        <f>TRUNC(SUMIF(N71:N79, N70, F71:F79),0)</f>
        <v>292880</v>
      </c>
      <c r="G80" s="7"/>
      <c r="H80" s="8">
        <f>TRUNC(SUMIF(N71:N79, N70, H71:H79),0)</f>
        <v>3049787</v>
      </c>
      <c r="I80" s="7"/>
      <c r="J80" s="8">
        <f>TRUNC(SUMIF(N71:N79, N70, J71:J79),0)</f>
        <v>0</v>
      </c>
      <c r="K80" s="7"/>
      <c r="L80" s="8">
        <f>F80+H80+J80</f>
        <v>3342667</v>
      </c>
      <c r="M80" s="5" t="s">
        <v>46</v>
      </c>
      <c r="N80" s="2" t="s">
        <v>75</v>
      </c>
      <c r="O80" s="2" t="s">
        <v>75</v>
      </c>
      <c r="P80" s="2" t="s">
        <v>46</v>
      </c>
      <c r="Q80" s="2" t="s">
        <v>46</v>
      </c>
      <c r="R80" s="2" t="s">
        <v>46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46</v>
      </c>
      <c r="AW80" s="2" t="s">
        <v>46</v>
      </c>
      <c r="AX80" s="2" t="s">
        <v>46</v>
      </c>
      <c r="AY80" s="2" t="s">
        <v>46</v>
      </c>
    </row>
    <row r="81" spans="1:51" ht="30" customHeight="1">
      <c r="A81" s="6"/>
      <c r="B81" s="6"/>
      <c r="C81" s="6"/>
      <c r="D81" s="6"/>
      <c r="E81" s="7"/>
      <c r="F81" s="8"/>
      <c r="G81" s="7"/>
      <c r="H81" s="8"/>
      <c r="I81" s="7"/>
      <c r="J81" s="8"/>
      <c r="K81" s="7"/>
      <c r="L81" s="8"/>
      <c r="M81" s="6"/>
    </row>
    <row r="82" spans="1:51" ht="30" customHeight="1">
      <c r="A82" s="77" t="s">
        <v>421</v>
      </c>
      <c r="B82" s="77"/>
      <c r="C82" s="77"/>
      <c r="D82" s="77"/>
      <c r="E82" s="78"/>
      <c r="F82" s="79"/>
      <c r="G82" s="78"/>
      <c r="H82" s="79"/>
      <c r="I82" s="78"/>
      <c r="J82" s="79"/>
      <c r="K82" s="78"/>
      <c r="L82" s="79"/>
      <c r="M82" s="77"/>
      <c r="N82" s="1" t="s">
        <v>126</v>
      </c>
    </row>
    <row r="83" spans="1:51" ht="30" customHeight="1">
      <c r="A83" s="5" t="s">
        <v>422</v>
      </c>
      <c r="B83" s="5" t="s">
        <v>423</v>
      </c>
      <c r="C83" s="5" t="s">
        <v>397</v>
      </c>
      <c r="D83" s="6">
        <v>130</v>
      </c>
      <c r="E83" s="7">
        <f>단가대비표!O104</f>
        <v>980</v>
      </c>
      <c r="F83" s="8">
        <f t="shared" ref="F83:F98" si="14">TRUNC(E83*D83,1)</f>
        <v>127400</v>
      </c>
      <c r="G83" s="7">
        <f>단가대비표!P104</f>
        <v>0</v>
      </c>
      <c r="H83" s="8">
        <f t="shared" ref="H83:H98" si="15">TRUNC(G83*D83,1)</f>
        <v>0</v>
      </c>
      <c r="I83" s="7">
        <f>단가대비표!V104</f>
        <v>0</v>
      </c>
      <c r="J83" s="8">
        <f t="shared" ref="J83:J98" si="16">TRUNC(I83*D83,1)</f>
        <v>0</v>
      </c>
      <c r="K83" s="7">
        <f t="shared" ref="K83:K98" si="17">TRUNC(E83+G83+I83,1)</f>
        <v>980</v>
      </c>
      <c r="L83" s="8">
        <f t="shared" ref="L83:L98" si="18">TRUNC(F83+H83+J83,1)</f>
        <v>127400</v>
      </c>
      <c r="M83" s="5" t="s">
        <v>46</v>
      </c>
      <c r="N83" s="2" t="s">
        <v>126</v>
      </c>
      <c r="O83" s="2" t="s">
        <v>424</v>
      </c>
      <c r="P83" s="2" t="s">
        <v>55</v>
      </c>
      <c r="Q83" s="2" t="s">
        <v>55</v>
      </c>
      <c r="R83" s="2" t="s">
        <v>54</v>
      </c>
      <c r="S83" s="3"/>
      <c r="T83" s="3"/>
      <c r="U83" s="3"/>
      <c r="V83" s="3">
        <v>1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46</v>
      </c>
      <c r="AW83" s="2" t="s">
        <v>425</v>
      </c>
      <c r="AX83" s="2" t="s">
        <v>46</v>
      </c>
      <c r="AY83" s="2" t="s">
        <v>46</v>
      </c>
    </row>
    <row r="84" spans="1:51" ht="30" customHeight="1">
      <c r="A84" s="5" t="s">
        <v>426</v>
      </c>
      <c r="B84" s="5" t="s">
        <v>427</v>
      </c>
      <c r="C84" s="5" t="s">
        <v>225</v>
      </c>
      <c r="D84" s="6">
        <v>14</v>
      </c>
      <c r="E84" s="7">
        <f>단가대비표!O105</f>
        <v>2100</v>
      </c>
      <c r="F84" s="8">
        <f t="shared" si="14"/>
        <v>29400</v>
      </c>
      <c r="G84" s="7">
        <f>단가대비표!P105</f>
        <v>0</v>
      </c>
      <c r="H84" s="8">
        <f t="shared" si="15"/>
        <v>0</v>
      </c>
      <c r="I84" s="7">
        <f>단가대비표!V105</f>
        <v>0</v>
      </c>
      <c r="J84" s="8">
        <f t="shared" si="16"/>
        <v>0</v>
      </c>
      <c r="K84" s="7">
        <f t="shared" si="17"/>
        <v>2100</v>
      </c>
      <c r="L84" s="8">
        <f t="shared" si="18"/>
        <v>29400</v>
      </c>
      <c r="M84" s="5" t="s">
        <v>46</v>
      </c>
      <c r="N84" s="2" t="s">
        <v>126</v>
      </c>
      <c r="O84" s="2" t="s">
        <v>428</v>
      </c>
      <c r="P84" s="2" t="s">
        <v>55</v>
      </c>
      <c r="Q84" s="2" t="s">
        <v>55</v>
      </c>
      <c r="R84" s="2" t="s">
        <v>54</v>
      </c>
      <c r="S84" s="3"/>
      <c r="T84" s="3"/>
      <c r="U84" s="3"/>
      <c r="V84" s="3">
        <v>1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46</v>
      </c>
      <c r="AW84" s="2" t="s">
        <v>429</v>
      </c>
      <c r="AX84" s="2" t="s">
        <v>46</v>
      </c>
      <c r="AY84" s="2" t="s">
        <v>46</v>
      </c>
    </row>
    <row r="85" spans="1:51" ht="30" customHeight="1">
      <c r="A85" s="5" t="s">
        <v>430</v>
      </c>
      <c r="B85" s="5" t="s">
        <v>431</v>
      </c>
      <c r="C85" s="5" t="s">
        <v>225</v>
      </c>
      <c r="D85" s="6">
        <v>0.64700000000000002</v>
      </c>
      <c r="E85" s="7">
        <f>단가대비표!O106</f>
        <v>35000</v>
      </c>
      <c r="F85" s="8">
        <f t="shared" si="14"/>
        <v>22645</v>
      </c>
      <c r="G85" s="7">
        <f>단가대비표!P106</f>
        <v>0</v>
      </c>
      <c r="H85" s="8">
        <f t="shared" si="15"/>
        <v>0</v>
      </c>
      <c r="I85" s="7">
        <f>단가대비표!V106</f>
        <v>0</v>
      </c>
      <c r="J85" s="8">
        <f t="shared" si="16"/>
        <v>0</v>
      </c>
      <c r="K85" s="7">
        <f t="shared" si="17"/>
        <v>35000</v>
      </c>
      <c r="L85" s="8">
        <f t="shared" si="18"/>
        <v>22645</v>
      </c>
      <c r="M85" s="5" t="s">
        <v>46</v>
      </c>
      <c r="N85" s="2" t="s">
        <v>126</v>
      </c>
      <c r="O85" s="2" t="s">
        <v>432</v>
      </c>
      <c r="P85" s="2" t="s">
        <v>55</v>
      </c>
      <c r="Q85" s="2" t="s">
        <v>55</v>
      </c>
      <c r="R85" s="2" t="s">
        <v>54</v>
      </c>
      <c r="S85" s="3"/>
      <c r="T85" s="3"/>
      <c r="U85" s="3"/>
      <c r="V85" s="3">
        <v>1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46</v>
      </c>
      <c r="AW85" s="2" t="s">
        <v>433</v>
      </c>
      <c r="AX85" s="2" t="s">
        <v>46</v>
      </c>
      <c r="AY85" s="2" t="s">
        <v>46</v>
      </c>
    </row>
    <row r="86" spans="1:51" ht="30" customHeight="1">
      <c r="A86" s="5" t="s">
        <v>434</v>
      </c>
      <c r="B86" s="5" t="s">
        <v>46</v>
      </c>
      <c r="C86" s="5" t="s">
        <v>225</v>
      </c>
      <c r="D86" s="6">
        <v>6</v>
      </c>
      <c r="E86" s="7">
        <f>단가대비표!O107</f>
        <v>500</v>
      </c>
      <c r="F86" s="8">
        <f t="shared" si="14"/>
        <v>3000</v>
      </c>
      <c r="G86" s="7">
        <f>단가대비표!P107</f>
        <v>0</v>
      </c>
      <c r="H86" s="8">
        <f t="shared" si="15"/>
        <v>0</v>
      </c>
      <c r="I86" s="7">
        <f>단가대비표!V107</f>
        <v>0</v>
      </c>
      <c r="J86" s="8">
        <f t="shared" si="16"/>
        <v>0</v>
      </c>
      <c r="K86" s="7">
        <f t="shared" si="17"/>
        <v>500</v>
      </c>
      <c r="L86" s="8">
        <f t="shared" si="18"/>
        <v>3000</v>
      </c>
      <c r="M86" s="5" t="s">
        <v>46</v>
      </c>
      <c r="N86" s="2" t="s">
        <v>126</v>
      </c>
      <c r="O86" s="2" t="s">
        <v>435</v>
      </c>
      <c r="P86" s="2" t="s">
        <v>55</v>
      </c>
      <c r="Q86" s="2" t="s">
        <v>55</v>
      </c>
      <c r="R86" s="2" t="s">
        <v>54</v>
      </c>
      <c r="S86" s="3"/>
      <c r="T86" s="3"/>
      <c r="U86" s="3"/>
      <c r="V86" s="3">
        <v>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46</v>
      </c>
      <c r="AW86" s="2" t="s">
        <v>436</v>
      </c>
      <c r="AX86" s="2" t="s">
        <v>46</v>
      </c>
      <c r="AY86" s="2" t="s">
        <v>46</v>
      </c>
    </row>
    <row r="87" spans="1:51" ht="30" customHeight="1">
      <c r="A87" s="5" t="s">
        <v>437</v>
      </c>
      <c r="B87" s="5" t="s">
        <v>46</v>
      </c>
      <c r="C87" s="5" t="s">
        <v>225</v>
      </c>
      <c r="D87" s="6">
        <v>3</v>
      </c>
      <c r="E87" s="7">
        <f>단가대비표!O108</f>
        <v>800</v>
      </c>
      <c r="F87" s="8">
        <f t="shared" si="14"/>
        <v>2400</v>
      </c>
      <c r="G87" s="7">
        <f>단가대비표!P108</f>
        <v>0</v>
      </c>
      <c r="H87" s="8">
        <f t="shared" si="15"/>
        <v>0</v>
      </c>
      <c r="I87" s="7">
        <f>단가대비표!V108</f>
        <v>0</v>
      </c>
      <c r="J87" s="8">
        <f t="shared" si="16"/>
        <v>0</v>
      </c>
      <c r="K87" s="7">
        <f t="shared" si="17"/>
        <v>800</v>
      </c>
      <c r="L87" s="8">
        <f t="shared" si="18"/>
        <v>2400</v>
      </c>
      <c r="M87" s="5" t="s">
        <v>46</v>
      </c>
      <c r="N87" s="2" t="s">
        <v>126</v>
      </c>
      <c r="O87" s="2" t="s">
        <v>438</v>
      </c>
      <c r="P87" s="2" t="s">
        <v>55</v>
      </c>
      <c r="Q87" s="2" t="s">
        <v>55</v>
      </c>
      <c r="R87" s="2" t="s">
        <v>54</v>
      </c>
      <c r="S87" s="3"/>
      <c r="T87" s="3"/>
      <c r="U87" s="3"/>
      <c r="V87" s="3">
        <v>1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46</v>
      </c>
      <c r="AW87" s="2" t="s">
        <v>439</v>
      </c>
      <c r="AX87" s="2" t="s">
        <v>46</v>
      </c>
      <c r="AY87" s="2" t="s">
        <v>46</v>
      </c>
    </row>
    <row r="88" spans="1:51" ht="30" customHeight="1">
      <c r="A88" s="5" t="s">
        <v>408</v>
      </c>
      <c r="B88" s="5" t="s">
        <v>46</v>
      </c>
      <c r="C88" s="5" t="s">
        <v>225</v>
      </c>
      <c r="D88" s="6">
        <v>14</v>
      </c>
      <c r="E88" s="7">
        <f>단가대비표!O103</f>
        <v>400</v>
      </c>
      <c r="F88" s="8">
        <f t="shared" si="14"/>
        <v>5600</v>
      </c>
      <c r="G88" s="7">
        <f>단가대비표!P103</f>
        <v>0</v>
      </c>
      <c r="H88" s="8">
        <f t="shared" si="15"/>
        <v>0</v>
      </c>
      <c r="I88" s="7">
        <f>단가대비표!V103</f>
        <v>0</v>
      </c>
      <c r="J88" s="8">
        <f t="shared" si="16"/>
        <v>0</v>
      </c>
      <c r="K88" s="7">
        <f t="shared" si="17"/>
        <v>400</v>
      </c>
      <c r="L88" s="8">
        <f t="shared" si="18"/>
        <v>5600</v>
      </c>
      <c r="M88" s="5" t="s">
        <v>46</v>
      </c>
      <c r="N88" s="2" t="s">
        <v>126</v>
      </c>
      <c r="O88" s="2" t="s">
        <v>409</v>
      </c>
      <c r="P88" s="2" t="s">
        <v>55</v>
      </c>
      <c r="Q88" s="2" t="s">
        <v>55</v>
      </c>
      <c r="R88" s="2" t="s">
        <v>54</v>
      </c>
      <c r="S88" s="3"/>
      <c r="T88" s="3"/>
      <c r="U88" s="3"/>
      <c r="V88" s="3">
        <v>1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46</v>
      </c>
      <c r="AW88" s="2" t="s">
        <v>440</v>
      </c>
      <c r="AX88" s="2" t="s">
        <v>46</v>
      </c>
      <c r="AY88" s="2" t="s">
        <v>46</v>
      </c>
    </row>
    <row r="89" spans="1:51" ht="30" customHeight="1">
      <c r="A89" s="5" t="s">
        <v>441</v>
      </c>
      <c r="B89" s="5" t="s">
        <v>46</v>
      </c>
      <c r="C89" s="5" t="s">
        <v>397</v>
      </c>
      <c r="D89" s="6">
        <v>6</v>
      </c>
      <c r="E89" s="7">
        <f>단가대비표!O109</f>
        <v>23000</v>
      </c>
      <c r="F89" s="8">
        <f t="shared" si="14"/>
        <v>138000</v>
      </c>
      <c r="G89" s="7">
        <f>단가대비표!P109</f>
        <v>0</v>
      </c>
      <c r="H89" s="8">
        <f t="shared" si="15"/>
        <v>0</v>
      </c>
      <c r="I89" s="7">
        <f>단가대비표!V109</f>
        <v>0</v>
      </c>
      <c r="J89" s="8">
        <f t="shared" si="16"/>
        <v>0</v>
      </c>
      <c r="K89" s="7">
        <f t="shared" si="17"/>
        <v>23000</v>
      </c>
      <c r="L89" s="8">
        <f t="shared" si="18"/>
        <v>138000</v>
      </c>
      <c r="M89" s="5" t="s">
        <v>46</v>
      </c>
      <c r="N89" s="2" t="s">
        <v>126</v>
      </c>
      <c r="O89" s="2" t="s">
        <v>442</v>
      </c>
      <c r="P89" s="2" t="s">
        <v>55</v>
      </c>
      <c r="Q89" s="2" t="s">
        <v>55</v>
      </c>
      <c r="R89" s="2" t="s">
        <v>54</v>
      </c>
      <c r="S89" s="3"/>
      <c r="T89" s="3"/>
      <c r="U89" s="3"/>
      <c r="V89" s="3">
        <v>1</v>
      </c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46</v>
      </c>
      <c r="AW89" s="2" t="s">
        <v>443</v>
      </c>
      <c r="AX89" s="2" t="s">
        <v>46</v>
      </c>
      <c r="AY89" s="2" t="s">
        <v>46</v>
      </c>
    </row>
    <row r="90" spans="1:51" ht="30" customHeight="1">
      <c r="A90" s="5" t="s">
        <v>444</v>
      </c>
      <c r="B90" s="5" t="s">
        <v>46</v>
      </c>
      <c r="C90" s="5" t="s">
        <v>397</v>
      </c>
      <c r="D90" s="6">
        <v>2.5</v>
      </c>
      <c r="E90" s="7">
        <f>단가대비표!O110</f>
        <v>13000</v>
      </c>
      <c r="F90" s="8">
        <f t="shared" si="14"/>
        <v>32500</v>
      </c>
      <c r="G90" s="7">
        <f>단가대비표!P110</f>
        <v>0</v>
      </c>
      <c r="H90" s="8">
        <f t="shared" si="15"/>
        <v>0</v>
      </c>
      <c r="I90" s="7">
        <f>단가대비표!V110</f>
        <v>0</v>
      </c>
      <c r="J90" s="8">
        <f t="shared" si="16"/>
        <v>0</v>
      </c>
      <c r="K90" s="7">
        <f t="shared" si="17"/>
        <v>13000</v>
      </c>
      <c r="L90" s="8">
        <f t="shared" si="18"/>
        <v>32500</v>
      </c>
      <c r="M90" s="5" t="s">
        <v>46</v>
      </c>
      <c r="N90" s="2" t="s">
        <v>126</v>
      </c>
      <c r="O90" s="2" t="s">
        <v>445</v>
      </c>
      <c r="P90" s="2" t="s">
        <v>55</v>
      </c>
      <c r="Q90" s="2" t="s">
        <v>55</v>
      </c>
      <c r="R90" s="2" t="s">
        <v>54</v>
      </c>
      <c r="S90" s="3"/>
      <c r="T90" s="3"/>
      <c r="U90" s="3"/>
      <c r="V90" s="3">
        <v>1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46</v>
      </c>
      <c r="AW90" s="2" t="s">
        <v>446</v>
      </c>
      <c r="AX90" s="2" t="s">
        <v>46</v>
      </c>
      <c r="AY90" s="2" t="s">
        <v>46</v>
      </c>
    </row>
    <row r="91" spans="1:51" ht="30" customHeight="1">
      <c r="A91" s="5" t="s">
        <v>447</v>
      </c>
      <c r="B91" s="5" t="s">
        <v>46</v>
      </c>
      <c r="C91" s="5" t="s">
        <v>397</v>
      </c>
      <c r="D91" s="6">
        <v>0.25</v>
      </c>
      <c r="E91" s="7">
        <f>단가대비표!O111</f>
        <v>6839</v>
      </c>
      <c r="F91" s="8">
        <f t="shared" si="14"/>
        <v>1709.7</v>
      </c>
      <c r="G91" s="7">
        <f>단가대비표!P111</f>
        <v>0</v>
      </c>
      <c r="H91" s="8">
        <f t="shared" si="15"/>
        <v>0</v>
      </c>
      <c r="I91" s="7">
        <f>단가대비표!V111</f>
        <v>0</v>
      </c>
      <c r="J91" s="8">
        <f t="shared" si="16"/>
        <v>0</v>
      </c>
      <c r="K91" s="7">
        <f t="shared" si="17"/>
        <v>6839</v>
      </c>
      <c r="L91" s="8">
        <f t="shared" si="18"/>
        <v>1709.7</v>
      </c>
      <c r="M91" s="5" t="s">
        <v>46</v>
      </c>
      <c r="N91" s="2" t="s">
        <v>126</v>
      </c>
      <c r="O91" s="2" t="s">
        <v>448</v>
      </c>
      <c r="P91" s="2" t="s">
        <v>55</v>
      </c>
      <c r="Q91" s="2" t="s">
        <v>55</v>
      </c>
      <c r="R91" s="2" t="s">
        <v>54</v>
      </c>
      <c r="S91" s="3"/>
      <c r="T91" s="3"/>
      <c r="U91" s="3"/>
      <c r="V91" s="3">
        <v>1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46</v>
      </c>
      <c r="AW91" s="2" t="s">
        <v>449</v>
      </c>
      <c r="AX91" s="2" t="s">
        <v>46</v>
      </c>
      <c r="AY91" s="2" t="s">
        <v>46</v>
      </c>
    </row>
    <row r="92" spans="1:51" ht="30" customHeight="1">
      <c r="A92" s="5" t="s">
        <v>351</v>
      </c>
      <c r="B92" s="5" t="s">
        <v>450</v>
      </c>
      <c r="C92" s="5" t="s">
        <v>316</v>
      </c>
      <c r="D92" s="6">
        <v>1</v>
      </c>
      <c r="E92" s="7">
        <f>TRUNC(SUMIF(V83:V98, RIGHTB(O92, 1), F83:F98)*U92, 2)</f>
        <v>10879.64</v>
      </c>
      <c r="F92" s="8">
        <f t="shared" si="14"/>
        <v>10879.6</v>
      </c>
      <c r="G92" s="7">
        <v>0</v>
      </c>
      <c r="H92" s="8">
        <f t="shared" si="15"/>
        <v>0</v>
      </c>
      <c r="I92" s="7">
        <v>0</v>
      </c>
      <c r="J92" s="8">
        <f t="shared" si="16"/>
        <v>0</v>
      </c>
      <c r="K92" s="7">
        <f t="shared" si="17"/>
        <v>10879.6</v>
      </c>
      <c r="L92" s="8">
        <f t="shared" si="18"/>
        <v>10879.6</v>
      </c>
      <c r="M92" s="5" t="s">
        <v>46</v>
      </c>
      <c r="N92" s="2" t="s">
        <v>126</v>
      </c>
      <c r="O92" s="2" t="s">
        <v>317</v>
      </c>
      <c r="P92" s="2" t="s">
        <v>55</v>
      </c>
      <c r="Q92" s="2" t="s">
        <v>55</v>
      </c>
      <c r="R92" s="2" t="s">
        <v>55</v>
      </c>
      <c r="S92" s="3">
        <v>0</v>
      </c>
      <c r="T92" s="3">
        <v>0</v>
      </c>
      <c r="U92" s="3">
        <v>0.03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46</v>
      </c>
      <c r="AW92" s="2" t="s">
        <v>451</v>
      </c>
      <c r="AX92" s="2" t="s">
        <v>46</v>
      </c>
      <c r="AY92" s="2" t="s">
        <v>46</v>
      </c>
    </row>
    <row r="93" spans="1:51" ht="30" customHeight="1">
      <c r="A93" s="5" t="s">
        <v>452</v>
      </c>
      <c r="B93" s="5" t="s">
        <v>335</v>
      </c>
      <c r="C93" s="5" t="s">
        <v>336</v>
      </c>
      <c r="D93" s="6">
        <v>0.8</v>
      </c>
      <c r="E93" s="7">
        <f>단가대비표!O76</f>
        <v>0</v>
      </c>
      <c r="F93" s="8">
        <f t="shared" si="14"/>
        <v>0</v>
      </c>
      <c r="G93" s="7">
        <f>단가대비표!P76</f>
        <v>181604</v>
      </c>
      <c r="H93" s="8">
        <f t="shared" si="15"/>
        <v>145283.20000000001</v>
      </c>
      <c r="I93" s="7">
        <f>단가대비표!V76</f>
        <v>0</v>
      </c>
      <c r="J93" s="8">
        <f t="shared" si="16"/>
        <v>0</v>
      </c>
      <c r="K93" s="7">
        <f t="shared" si="17"/>
        <v>181604</v>
      </c>
      <c r="L93" s="8">
        <f t="shared" si="18"/>
        <v>145283.20000000001</v>
      </c>
      <c r="M93" s="5" t="s">
        <v>46</v>
      </c>
      <c r="N93" s="2" t="s">
        <v>126</v>
      </c>
      <c r="O93" s="2" t="s">
        <v>453</v>
      </c>
      <c r="P93" s="2" t="s">
        <v>55</v>
      </c>
      <c r="Q93" s="2" t="s">
        <v>55</v>
      </c>
      <c r="R93" s="2" t="s">
        <v>54</v>
      </c>
      <c r="S93" s="3"/>
      <c r="T93" s="3"/>
      <c r="U93" s="3"/>
      <c r="V93" s="3"/>
      <c r="W93" s="3">
        <v>2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46</v>
      </c>
      <c r="AW93" s="2" t="s">
        <v>454</v>
      </c>
      <c r="AX93" s="2" t="s">
        <v>46</v>
      </c>
      <c r="AY93" s="2" t="s">
        <v>46</v>
      </c>
    </row>
    <row r="94" spans="1:51" ht="30" customHeight="1">
      <c r="A94" s="5" t="s">
        <v>455</v>
      </c>
      <c r="B94" s="5" t="s">
        <v>335</v>
      </c>
      <c r="C94" s="5" t="s">
        <v>336</v>
      </c>
      <c r="D94" s="6">
        <v>0.3</v>
      </c>
      <c r="E94" s="7">
        <f>단가대비표!O77</f>
        <v>0</v>
      </c>
      <c r="F94" s="8">
        <f t="shared" si="14"/>
        <v>0</v>
      </c>
      <c r="G94" s="7">
        <f>단가대비표!P77</f>
        <v>225966</v>
      </c>
      <c r="H94" s="8">
        <f t="shared" si="15"/>
        <v>67789.8</v>
      </c>
      <c r="I94" s="7">
        <f>단가대비표!V77</f>
        <v>0</v>
      </c>
      <c r="J94" s="8">
        <f t="shared" si="16"/>
        <v>0</v>
      </c>
      <c r="K94" s="7">
        <f t="shared" si="17"/>
        <v>225966</v>
      </c>
      <c r="L94" s="8">
        <f t="shared" si="18"/>
        <v>67789.8</v>
      </c>
      <c r="M94" s="5" t="s">
        <v>46</v>
      </c>
      <c r="N94" s="2" t="s">
        <v>126</v>
      </c>
      <c r="O94" s="2" t="s">
        <v>456</v>
      </c>
      <c r="P94" s="2" t="s">
        <v>55</v>
      </c>
      <c r="Q94" s="2" t="s">
        <v>55</v>
      </c>
      <c r="R94" s="2" t="s">
        <v>54</v>
      </c>
      <c r="S94" s="3"/>
      <c r="T94" s="3"/>
      <c r="U94" s="3"/>
      <c r="V94" s="3"/>
      <c r="W94" s="3">
        <v>2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46</v>
      </c>
      <c r="AW94" s="2" t="s">
        <v>457</v>
      </c>
      <c r="AX94" s="2" t="s">
        <v>46</v>
      </c>
      <c r="AY94" s="2" t="s">
        <v>46</v>
      </c>
    </row>
    <row r="95" spans="1:51" ht="30" customHeight="1">
      <c r="A95" s="5" t="s">
        <v>458</v>
      </c>
      <c r="B95" s="5" t="s">
        <v>335</v>
      </c>
      <c r="C95" s="5" t="s">
        <v>336</v>
      </c>
      <c r="D95" s="6">
        <v>0.5</v>
      </c>
      <c r="E95" s="7">
        <f>단가대비표!O81</f>
        <v>0</v>
      </c>
      <c r="F95" s="8">
        <f t="shared" si="14"/>
        <v>0</v>
      </c>
      <c r="G95" s="7">
        <f>단가대비표!P81</f>
        <v>174334</v>
      </c>
      <c r="H95" s="8">
        <f t="shared" si="15"/>
        <v>87167</v>
      </c>
      <c r="I95" s="7">
        <f>단가대비표!V81</f>
        <v>0</v>
      </c>
      <c r="J95" s="8">
        <f t="shared" si="16"/>
        <v>0</v>
      </c>
      <c r="K95" s="7">
        <f t="shared" si="17"/>
        <v>174334</v>
      </c>
      <c r="L95" s="8">
        <f t="shared" si="18"/>
        <v>87167</v>
      </c>
      <c r="M95" s="5" t="s">
        <v>46</v>
      </c>
      <c r="N95" s="2" t="s">
        <v>126</v>
      </c>
      <c r="O95" s="2" t="s">
        <v>459</v>
      </c>
      <c r="P95" s="2" t="s">
        <v>55</v>
      </c>
      <c r="Q95" s="2" t="s">
        <v>55</v>
      </c>
      <c r="R95" s="2" t="s">
        <v>54</v>
      </c>
      <c r="S95" s="3"/>
      <c r="T95" s="3"/>
      <c r="U95" s="3"/>
      <c r="V95" s="3"/>
      <c r="W95" s="3">
        <v>2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46</v>
      </c>
      <c r="AW95" s="2" t="s">
        <v>460</v>
      </c>
      <c r="AX95" s="2" t="s">
        <v>46</v>
      </c>
      <c r="AY95" s="2" t="s">
        <v>46</v>
      </c>
    </row>
    <row r="96" spans="1:51" ht="30" customHeight="1">
      <c r="A96" s="5" t="s">
        <v>461</v>
      </c>
      <c r="B96" s="5" t="s">
        <v>335</v>
      </c>
      <c r="C96" s="5" t="s">
        <v>336</v>
      </c>
      <c r="D96" s="6">
        <v>0.04</v>
      </c>
      <c r="E96" s="7">
        <f>단가대비표!O83</f>
        <v>0</v>
      </c>
      <c r="F96" s="8">
        <f t="shared" si="14"/>
        <v>0</v>
      </c>
      <c r="G96" s="7">
        <f>단가대비표!P83</f>
        <v>213676</v>
      </c>
      <c r="H96" s="8">
        <f t="shared" si="15"/>
        <v>8547</v>
      </c>
      <c r="I96" s="7">
        <f>단가대비표!V83</f>
        <v>0</v>
      </c>
      <c r="J96" s="8">
        <f t="shared" si="16"/>
        <v>0</v>
      </c>
      <c r="K96" s="7">
        <f t="shared" si="17"/>
        <v>213676</v>
      </c>
      <c r="L96" s="8">
        <f t="shared" si="18"/>
        <v>8547</v>
      </c>
      <c r="M96" s="5" t="s">
        <v>46</v>
      </c>
      <c r="N96" s="2" t="s">
        <v>126</v>
      </c>
      <c r="O96" s="2" t="s">
        <v>462</v>
      </c>
      <c r="P96" s="2" t="s">
        <v>55</v>
      </c>
      <c r="Q96" s="2" t="s">
        <v>55</v>
      </c>
      <c r="R96" s="2" t="s">
        <v>54</v>
      </c>
      <c r="S96" s="3"/>
      <c r="T96" s="3"/>
      <c r="U96" s="3"/>
      <c r="V96" s="3"/>
      <c r="W96" s="3">
        <v>2</v>
      </c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46</v>
      </c>
      <c r="AW96" s="2" t="s">
        <v>463</v>
      </c>
      <c r="AX96" s="2" t="s">
        <v>46</v>
      </c>
      <c r="AY96" s="2" t="s">
        <v>46</v>
      </c>
    </row>
    <row r="97" spans="1:51" ht="30" customHeight="1">
      <c r="A97" s="5" t="s">
        <v>417</v>
      </c>
      <c r="B97" s="5" t="s">
        <v>335</v>
      </c>
      <c r="C97" s="5" t="s">
        <v>336</v>
      </c>
      <c r="D97" s="6">
        <v>0.9</v>
      </c>
      <c r="E97" s="7">
        <f>단가대비표!O72</f>
        <v>0</v>
      </c>
      <c r="F97" s="8">
        <f t="shared" si="14"/>
        <v>0</v>
      </c>
      <c r="G97" s="7">
        <f>단가대비표!P72</f>
        <v>179203</v>
      </c>
      <c r="H97" s="8">
        <f t="shared" si="15"/>
        <v>161282.70000000001</v>
      </c>
      <c r="I97" s="7">
        <f>단가대비표!V72</f>
        <v>0</v>
      </c>
      <c r="J97" s="8">
        <f t="shared" si="16"/>
        <v>0</v>
      </c>
      <c r="K97" s="7">
        <f t="shared" si="17"/>
        <v>179203</v>
      </c>
      <c r="L97" s="8">
        <f t="shared" si="18"/>
        <v>161282.70000000001</v>
      </c>
      <c r="M97" s="5" t="s">
        <v>46</v>
      </c>
      <c r="N97" s="2" t="s">
        <v>126</v>
      </c>
      <c r="O97" s="2" t="s">
        <v>418</v>
      </c>
      <c r="P97" s="2" t="s">
        <v>55</v>
      </c>
      <c r="Q97" s="2" t="s">
        <v>55</v>
      </c>
      <c r="R97" s="2" t="s">
        <v>54</v>
      </c>
      <c r="S97" s="3"/>
      <c r="T97" s="3"/>
      <c r="U97" s="3"/>
      <c r="V97" s="3"/>
      <c r="W97" s="3">
        <v>2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46</v>
      </c>
      <c r="AW97" s="2" t="s">
        <v>464</v>
      </c>
      <c r="AX97" s="2" t="s">
        <v>46</v>
      </c>
      <c r="AY97" s="2" t="s">
        <v>46</v>
      </c>
    </row>
    <row r="98" spans="1:51" ht="30" customHeight="1">
      <c r="A98" s="5" t="s">
        <v>465</v>
      </c>
      <c r="B98" s="5" t="s">
        <v>466</v>
      </c>
      <c r="C98" s="5" t="s">
        <v>316</v>
      </c>
      <c r="D98" s="6">
        <v>1</v>
      </c>
      <c r="E98" s="7">
        <f>TRUNC(SUMIF(W83:W98, RIGHTB(O98, 1), H83:H98)*U98, 2)</f>
        <v>9401.39</v>
      </c>
      <c r="F98" s="8">
        <f t="shared" si="14"/>
        <v>9401.2999999999993</v>
      </c>
      <c r="G98" s="7">
        <v>0</v>
      </c>
      <c r="H98" s="8">
        <f t="shared" si="15"/>
        <v>0</v>
      </c>
      <c r="I98" s="7">
        <v>0</v>
      </c>
      <c r="J98" s="8">
        <f t="shared" si="16"/>
        <v>0</v>
      </c>
      <c r="K98" s="7">
        <f t="shared" si="17"/>
        <v>9401.2999999999993</v>
      </c>
      <c r="L98" s="8">
        <f t="shared" si="18"/>
        <v>9401.2999999999993</v>
      </c>
      <c r="M98" s="5" t="s">
        <v>46</v>
      </c>
      <c r="N98" s="2" t="s">
        <v>126</v>
      </c>
      <c r="O98" s="2" t="s">
        <v>467</v>
      </c>
      <c r="P98" s="2" t="s">
        <v>55</v>
      </c>
      <c r="Q98" s="2" t="s">
        <v>55</v>
      </c>
      <c r="R98" s="2" t="s">
        <v>55</v>
      </c>
      <c r="S98" s="3">
        <v>1</v>
      </c>
      <c r="T98" s="3">
        <v>0</v>
      </c>
      <c r="U98" s="3">
        <v>0.02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46</v>
      </c>
      <c r="AW98" s="2" t="s">
        <v>468</v>
      </c>
      <c r="AX98" s="2" t="s">
        <v>46</v>
      </c>
      <c r="AY98" s="2" t="s">
        <v>46</v>
      </c>
    </row>
    <row r="99" spans="1:51" ht="30" customHeight="1">
      <c r="A99" s="5" t="s">
        <v>299</v>
      </c>
      <c r="B99" s="5" t="s">
        <v>46</v>
      </c>
      <c r="C99" s="5" t="s">
        <v>46</v>
      </c>
      <c r="D99" s="6"/>
      <c r="E99" s="7"/>
      <c r="F99" s="8">
        <f>TRUNC(SUMIF(N83:N98, N82, F83:F98),0)</f>
        <v>382935</v>
      </c>
      <c r="G99" s="7"/>
      <c r="H99" s="8">
        <f>TRUNC(SUMIF(N83:N98, N82, H83:H98),0)</f>
        <v>470069</v>
      </c>
      <c r="I99" s="7"/>
      <c r="J99" s="8">
        <f>TRUNC(SUMIF(N83:N98, N82, J83:J98),0)</f>
        <v>0</v>
      </c>
      <c r="K99" s="7"/>
      <c r="L99" s="8">
        <f>F99+H99+J99</f>
        <v>853004</v>
      </c>
      <c r="M99" s="5" t="s">
        <v>46</v>
      </c>
      <c r="N99" s="2" t="s">
        <v>75</v>
      </c>
      <c r="O99" s="2" t="s">
        <v>75</v>
      </c>
      <c r="P99" s="2" t="s">
        <v>46</v>
      </c>
      <c r="Q99" s="2" t="s">
        <v>46</v>
      </c>
      <c r="R99" s="2" t="s">
        <v>46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46</v>
      </c>
      <c r="AW99" s="2" t="s">
        <v>46</v>
      </c>
      <c r="AX99" s="2" t="s">
        <v>46</v>
      </c>
      <c r="AY99" s="2" t="s">
        <v>46</v>
      </c>
    </row>
    <row r="100" spans="1:51" ht="30" customHeight="1">
      <c r="A100" s="6"/>
      <c r="B100" s="6"/>
      <c r="C100" s="6"/>
      <c r="D100" s="6"/>
      <c r="E100" s="7"/>
      <c r="F100" s="8"/>
      <c r="G100" s="7"/>
      <c r="H100" s="8"/>
      <c r="I100" s="7"/>
      <c r="J100" s="8"/>
      <c r="K100" s="7"/>
      <c r="L100" s="8"/>
      <c r="M100" s="6"/>
    </row>
    <row r="101" spans="1:51" ht="30" customHeight="1">
      <c r="A101" s="77" t="s">
        <v>469</v>
      </c>
      <c r="B101" s="77"/>
      <c r="C101" s="77"/>
      <c r="D101" s="77"/>
      <c r="E101" s="78"/>
      <c r="F101" s="79"/>
      <c r="G101" s="78"/>
      <c r="H101" s="79"/>
      <c r="I101" s="78"/>
      <c r="J101" s="79"/>
      <c r="K101" s="78"/>
      <c r="L101" s="79"/>
      <c r="M101" s="77"/>
      <c r="N101" s="1" t="s">
        <v>131</v>
      </c>
    </row>
    <row r="102" spans="1:51" ht="30" customHeight="1">
      <c r="A102" s="5" t="s">
        <v>470</v>
      </c>
      <c r="B102" s="5" t="s">
        <v>471</v>
      </c>
      <c r="C102" s="5" t="s">
        <v>348</v>
      </c>
      <c r="D102" s="6">
        <v>0.05</v>
      </c>
      <c r="E102" s="7">
        <f>단가대비표!O59</f>
        <v>3090</v>
      </c>
      <c r="F102" s="8">
        <f>TRUNC(E102*D102,1)</f>
        <v>154.5</v>
      </c>
      <c r="G102" s="7">
        <f>단가대비표!P59</f>
        <v>0</v>
      </c>
      <c r="H102" s="8">
        <f>TRUNC(G102*D102,1)</f>
        <v>0</v>
      </c>
      <c r="I102" s="7">
        <f>단가대비표!V59</f>
        <v>0</v>
      </c>
      <c r="J102" s="8">
        <f>TRUNC(I102*D102,1)</f>
        <v>0</v>
      </c>
      <c r="K102" s="7">
        <f t="shared" ref="K102:L106" si="19">TRUNC(E102+G102+I102,1)</f>
        <v>3090</v>
      </c>
      <c r="L102" s="8">
        <f t="shared" si="19"/>
        <v>154.5</v>
      </c>
      <c r="M102" s="5" t="s">
        <v>46</v>
      </c>
      <c r="N102" s="2" t="s">
        <v>131</v>
      </c>
      <c r="O102" s="2" t="s">
        <v>472</v>
      </c>
      <c r="P102" s="2" t="s">
        <v>55</v>
      </c>
      <c r="Q102" s="2" t="s">
        <v>55</v>
      </c>
      <c r="R102" s="2" t="s">
        <v>54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46</v>
      </c>
      <c r="AW102" s="2" t="s">
        <v>473</v>
      </c>
      <c r="AX102" s="2" t="s">
        <v>46</v>
      </c>
      <c r="AY102" s="2" t="s">
        <v>46</v>
      </c>
    </row>
    <row r="103" spans="1:51" ht="30" customHeight="1">
      <c r="A103" s="5" t="s">
        <v>474</v>
      </c>
      <c r="B103" s="5" t="s">
        <v>475</v>
      </c>
      <c r="C103" s="5" t="s">
        <v>476</v>
      </c>
      <c r="D103" s="6">
        <v>0.1</v>
      </c>
      <c r="E103" s="7">
        <f>단가대비표!O57</f>
        <v>200</v>
      </c>
      <c r="F103" s="8">
        <f>TRUNC(E103*D103,1)</f>
        <v>20</v>
      </c>
      <c r="G103" s="7">
        <f>단가대비표!P57</f>
        <v>0</v>
      </c>
      <c r="H103" s="8">
        <f>TRUNC(G103*D103,1)</f>
        <v>0</v>
      </c>
      <c r="I103" s="7">
        <f>단가대비표!V57</f>
        <v>0</v>
      </c>
      <c r="J103" s="8">
        <f>TRUNC(I103*D103,1)</f>
        <v>0</v>
      </c>
      <c r="K103" s="7">
        <f t="shared" si="19"/>
        <v>200</v>
      </c>
      <c r="L103" s="8">
        <f t="shared" si="19"/>
        <v>20</v>
      </c>
      <c r="M103" s="5" t="s">
        <v>46</v>
      </c>
      <c r="N103" s="2" t="s">
        <v>131</v>
      </c>
      <c r="O103" s="2" t="s">
        <v>477</v>
      </c>
      <c r="P103" s="2" t="s">
        <v>55</v>
      </c>
      <c r="Q103" s="2" t="s">
        <v>55</v>
      </c>
      <c r="R103" s="2" t="s">
        <v>54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46</v>
      </c>
      <c r="AW103" s="2" t="s">
        <v>478</v>
      </c>
      <c r="AX103" s="2" t="s">
        <v>46</v>
      </c>
      <c r="AY103" s="2" t="s">
        <v>46</v>
      </c>
    </row>
    <row r="104" spans="1:51" ht="30" customHeight="1">
      <c r="A104" s="5" t="s">
        <v>461</v>
      </c>
      <c r="B104" s="5" t="s">
        <v>335</v>
      </c>
      <c r="C104" s="5" t="s">
        <v>336</v>
      </c>
      <c r="D104" s="6">
        <v>1.4E-2</v>
      </c>
      <c r="E104" s="7">
        <f>단가대비표!O83</f>
        <v>0</v>
      </c>
      <c r="F104" s="8">
        <f>TRUNC(E104*D104,1)</f>
        <v>0</v>
      </c>
      <c r="G104" s="7">
        <f>단가대비표!P83</f>
        <v>213676</v>
      </c>
      <c r="H104" s="8">
        <f>TRUNC(G104*D104,1)</f>
        <v>2991.4</v>
      </c>
      <c r="I104" s="7">
        <f>단가대비표!V83</f>
        <v>0</v>
      </c>
      <c r="J104" s="8">
        <f>TRUNC(I104*D104,1)</f>
        <v>0</v>
      </c>
      <c r="K104" s="7">
        <f t="shared" si="19"/>
        <v>213676</v>
      </c>
      <c r="L104" s="8">
        <f t="shared" si="19"/>
        <v>2991.4</v>
      </c>
      <c r="M104" s="5" t="s">
        <v>46</v>
      </c>
      <c r="N104" s="2" t="s">
        <v>131</v>
      </c>
      <c r="O104" s="2" t="s">
        <v>462</v>
      </c>
      <c r="P104" s="2" t="s">
        <v>55</v>
      </c>
      <c r="Q104" s="2" t="s">
        <v>55</v>
      </c>
      <c r="R104" s="2" t="s">
        <v>54</v>
      </c>
      <c r="S104" s="3"/>
      <c r="T104" s="3"/>
      <c r="U104" s="3"/>
      <c r="V104" s="3">
        <v>1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46</v>
      </c>
      <c r="AW104" s="2" t="s">
        <v>479</v>
      </c>
      <c r="AX104" s="2" t="s">
        <v>46</v>
      </c>
      <c r="AY104" s="2" t="s">
        <v>46</v>
      </c>
    </row>
    <row r="105" spans="1:51" ht="30" customHeight="1">
      <c r="A105" s="5" t="s">
        <v>417</v>
      </c>
      <c r="B105" s="5" t="s">
        <v>335</v>
      </c>
      <c r="C105" s="5" t="s">
        <v>336</v>
      </c>
      <c r="D105" s="6">
        <v>0.12</v>
      </c>
      <c r="E105" s="7">
        <f>단가대비표!O72</f>
        <v>0</v>
      </c>
      <c r="F105" s="8">
        <f>TRUNC(E105*D105,1)</f>
        <v>0</v>
      </c>
      <c r="G105" s="7">
        <f>단가대비표!P72</f>
        <v>179203</v>
      </c>
      <c r="H105" s="8">
        <f>TRUNC(G105*D105,1)</f>
        <v>21504.3</v>
      </c>
      <c r="I105" s="7">
        <f>단가대비표!V72</f>
        <v>0</v>
      </c>
      <c r="J105" s="8">
        <f>TRUNC(I105*D105,1)</f>
        <v>0</v>
      </c>
      <c r="K105" s="7">
        <f t="shared" si="19"/>
        <v>179203</v>
      </c>
      <c r="L105" s="8">
        <f t="shared" si="19"/>
        <v>21504.3</v>
      </c>
      <c r="M105" s="5" t="s">
        <v>46</v>
      </c>
      <c r="N105" s="2" t="s">
        <v>131</v>
      </c>
      <c r="O105" s="2" t="s">
        <v>418</v>
      </c>
      <c r="P105" s="2" t="s">
        <v>55</v>
      </c>
      <c r="Q105" s="2" t="s">
        <v>55</v>
      </c>
      <c r="R105" s="2" t="s">
        <v>54</v>
      </c>
      <c r="S105" s="3"/>
      <c r="T105" s="3"/>
      <c r="U105" s="3"/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46</v>
      </c>
      <c r="AW105" s="2" t="s">
        <v>480</v>
      </c>
      <c r="AX105" s="2" t="s">
        <v>46</v>
      </c>
      <c r="AY105" s="2" t="s">
        <v>46</v>
      </c>
    </row>
    <row r="106" spans="1:51" ht="30" customHeight="1">
      <c r="A106" s="5" t="s">
        <v>481</v>
      </c>
      <c r="B106" s="5" t="s">
        <v>466</v>
      </c>
      <c r="C106" s="5" t="s">
        <v>316</v>
      </c>
      <c r="D106" s="6">
        <v>1</v>
      </c>
      <c r="E106" s="7">
        <v>0</v>
      </c>
      <c r="F106" s="8">
        <f>TRUNC(E106*D106,1)</f>
        <v>0</v>
      </c>
      <c r="G106" s="7">
        <v>0</v>
      </c>
      <c r="H106" s="8">
        <f>TRUNC(G106*D106,1)</f>
        <v>0</v>
      </c>
      <c r="I106" s="7">
        <f>TRUNC(SUMIF(V102:V106, RIGHTB(O106, 1), H102:H106)*U106, 2)</f>
        <v>489.91</v>
      </c>
      <c r="J106" s="8">
        <f>TRUNC(I106*D106,1)</f>
        <v>489.9</v>
      </c>
      <c r="K106" s="7">
        <f t="shared" si="19"/>
        <v>489.9</v>
      </c>
      <c r="L106" s="8">
        <f t="shared" si="19"/>
        <v>489.9</v>
      </c>
      <c r="M106" s="5" t="s">
        <v>46</v>
      </c>
      <c r="N106" s="2" t="s">
        <v>131</v>
      </c>
      <c r="O106" s="2" t="s">
        <v>317</v>
      </c>
      <c r="P106" s="2" t="s">
        <v>55</v>
      </c>
      <c r="Q106" s="2" t="s">
        <v>55</v>
      </c>
      <c r="R106" s="2" t="s">
        <v>55</v>
      </c>
      <c r="S106" s="3">
        <v>1</v>
      </c>
      <c r="T106" s="3">
        <v>2</v>
      </c>
      <c r="U106" s="3">
        <v>0.02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46</v>
      </c>
      <c r="AW106" s="2" t="s">
        <v>482</v>
      </c>
      <c r="AX106" s="2" t="s">
        <v>46</v>
      </c>
      <c r="AY106" s="2" t="s">
        <v>46</v>
      </c>
    </row>
    <row r="107" spans="1:51" ht="30" customHeight="1">
      <c r="A107" s="5" t="s">
        <v>299</v>
      </c>
      <c r="B107" s="5" t="s">
        <v>46</v>
      </c>
      <c r="C107" s="5" t="s">
        <v>46</v>
      </c>
      <c r="D107" s="6"/>
      <c r="E107" s="7"/>
      <c r="F107" s="8">
        <f>TRUNC(SUMIF(N102:N106, N101, F102:F106),0)</f>
        <v>174</v>
      </c>
      <c r="G107" s="7"/>
      <c r="H107" s="8">
        <f>TRUNC(SUMIF(N102:N106, N101, H102:H106),0)</f>
        <v>24495</v>
      </c>
      <c r="I107" s="7"/>
      <c r="J107" s="8">
        <f>TRUNC(SUMIF(N102:N106, N101, J102:J106),0)</f>
        <v>489</v>
      </c>
      <c r="K107" s="7"/>
      <c r="L107" s="8">
        <f>F107+H107+J107</f>
        <v>25158</v>
      </c>
      <c r="M107" s="5" t="s">
        <v>46</v>
      </c>
      <c r="N107" s="2" t="s">
        <v>75</v>
      </c>
      <c r="O107" s="2" t="s">
        <v>75</v>
      </c>
      <c r="P107" s="2" t="s">
        <v>46</v>
      </c>
      <c r="Q107" s="2" t="s">
        <v>46</v>
      </c>
      <c r="R107" s="2" t="s">
        <v>46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46</v>
      </c>
      <c r="AW107" s="2" t="s">
        <v>46</v>
      </c>
      <c r="AX107" s="2" t="s">
        <v>46</v>
      </c>
      <c r="AY107" s="2" t="s">
        <v>46</v>
      </c>
    </row>
    <row r="108" spans="1:51" ht="30" customHeight="1">
      <c r="A108" s="6"/>
      <c r="B108" s="6"/>
      <c r="C108" s="6"/>
      <c r="D108" s="6"/>
      <c r="E108" s="7"/>
      <c r="F108" s="8"/>
      <c r="G108" s="7"/>
      <c r="H108" s="8"/>
      <c r="I108" s="7"/>
      <c r="J108" s="8"/>
      <c r="K108" s="7"/>
      <c r="L108" s="8"/>
      <c r="M108" s="6"/>
    </row>
    <row r="109" spans="1:51" ht="30" customHeight="1">
      <c r="A109" s="77" t="s">
        <v>483</v>
      </c>
      <c r="B109" s="77"/>
      <c r="C109" s="77"/>
      <c r="D109" s="77"/>
      <c r="E109" s="78"/>
      <c r="F109" s="79"/>
      <c r="G109" s="78"/>
      <c r="H109" s="79"/>
      <c r="I109" s="78"/>
      <c r="J109" s="79"/>
      <c r="K109" s="78"/>
      <c r="L109" s="79"/>
      <c r="M109" s="77"/>
      <c r="N109" s="1" t="s">
        <v>137</v>
      </c>
    </row>
    <row r="110" spans="1:51" ht="30" customHeight="1">
      <c r="A110" s="5" t="s">
        <v>133</v>
      </c>
      <c r="B110" s="5" t="s">
        <v>484</v>
      </c>
      <c r="C110" s="5" t="s">
        <v>135</v>
      </c>
      <c r="D110" s="6">
        <v>1</v>
      </c>
      <c r="E110" s="7">
        <f>단가대비표!O112</f>
        <v>0</v>
      </c>
      <c r="F110" s="8">
        <f>TRUNC(E110*D110,1)</f>
        <v>0</v>
      </c>
      <c r="G110" s="7">
        <f>단가대비표!P112</f>
        <v>0</v>
      </c>
      <c r="H110" s="8">
        <f>TRUNC(G110*D110,1)</f>
        <v>0</v>
      </c>
      <c r="I110" s="7">
        <f>단가대비표!V112</f>
        <v>300000</v>
      </c>
      <c r="J110" s="8">
        <f>TRUNC(I110*D110,1)</f>
        <v>300000</v>
      </c>
      <c r="K110" s="7">
        <f>TRUNC(E110+G110+I110,1)</f>
        <v>300000</v>
      </c>
      <c r="L110" s="8">
        <f>TRUNC(F110+H110+J110,1)</f>
        <v>300000</v>
      </c>
      <c r="M110" s="5" t="s">
        <v>46</v>
      </c>
      <c r="N110" s="2" t="s">
        <v>137</v>
      </c>
      <c r="O110" s="2" t="s">
        <v>485</v>
      </c>
      <c r="P110" s="2" t="s">
        <v>55</v>
      </c>
      <c r="Q110" s="2" t="s">
        <v>55</v>
      </c>
      <c r="R110" s="2" t="s">
        <v>54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46</v>
      </c>
      <c r="AW110" s="2" t="s">
        <v>486</v>
      </c>
      <c r="AX110" s="2" t="s">
        <v>46</v>
      </c>
      <c r="AY110" s="2" t="s">
        <v>46</v>
      </c>
    </row>
    <row r="111" spans="1:51" ht="30" customHeight="1">
      <c r="A111" s="5" t="s">
        <v>133</v>
      </c>
      <c r="B111" s="5" t="s">
        <v>487</v>
      </c>
      <c r="C111" s="5" t="s">
        <v>135</v>
      </c>
      <c r="D111" s="6">
        <v>1</v>
      </c>
      <c r="E111" s="7">
        <f>단가대비표!O113</f>
        <v>0</v>
      </c>
      <c r="F111" s="8">
        <f>TRUNC(E111*D111,1)</f>
        <v>0</v>
      </c>
      <c r="G111" s="7">
        <f>단가대비표!P113</f>
        <v>0</v>
      </c>
      <c r="H111" s="8">
        <f>TRUNC(G111*D111,1)</f>
        <v>0</v>
      </c>
      <c r="I111" s="7">
        <f>단가대비표!V113</f>
        <v>50000</v>
      </c>
      <c r="J111" s="8">
        <f>TRUNC(I111*D111,1)</f>
        <v>50000</v>
      </c>
      <c r="K111" s="7">
        <f>TRUNC(E111+G111+I111,1)</f>
        <v>50000</v>
      </c>
      <c r="L111" s="8">
        <f>TRUNC(F111+H111+J111,1)</f>
        <v>50000</v>
      </c>
      <c r="M111" s="5" t="s">
        <v>46</v>
      </c>
      <c r="N111" s="2" t="s">
        <v>137</v>
      </c>
      <c r="O111" s="2" t="s">
        <v>488</v>
      </c>
      <c r="P111" s="2" t="s">
        <v>55</v>
      </c>
      <c r="Q111" s="2" t="s">
        <v>55</v>
      </c>
      <c r="R111" s="2" t="s">
        <v>54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46</v>
      </c>
      <c r="AW111" s="2" t="s">
        <v>489</v>
      </c>
      <c r="AX111" s="2" t="s">
        <v>46</v>
      </c>
      <c r="AY111" s="2" t="s">
        <v>46</v>
      </c>
    </row>
    <row r="112" spans="1:51" ht="30" customHeight="1">
      <c r="A112" s="5" t="s">
        <v>299</v>
      </c>
      <c r="B112" s="5" t="s">
        <v>46</v>
      </c>
      <c r="C112" s="5" t="s">
        <v>46</v>
      </c>
      <c r="D112" s="6"/>
      <c r="E112" s="7"/>
      <c r="F112" s="8">
        <f>TRUNC(SUMIF(N110:N111, N109, F110:F111),0)</f>
        <v>0</v>
      </c>
      <c r="G112" s="7"/>
      <c r="H112" s="8">
        <f>TRUNC(SUMIF(N110:N111, N109, H110:H111),0)</f>
        <v>0</v>
      </c>
      <c r="I112" s="7"/>
      <c r="J112" s="8">
        <f>TRUNC(SUMIF(N110:N111, N109, J110:J111),0)</f>
        <v>350000</v>
      </c>
      <c r="K112" s="7"/>
      <c r="L112" s="8">
        <f>F112+H112+J112</f>
        <v>350000</v>
      </c>
      <c r="M112" s="5" t="s">
        <v>46</v>
      </c>
      <c r="N112" s="2" t="s">
        <v>75</v>
      </c>
      <c r="O112" s="2" t="s">
        <v>75</v>
      </c>
      <c r="P112" s="2" t="s">
        <v>46</v>
      </c>
      <c r="Q112" s="2" t="s">
        <v>46</v>
      </c>
      <c r="R112" s="2" t="s">
        <v>46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46</v>
      </c>
      <c r="AW112" s="2" t="s">
        <v>46</v>
      </c>
      <c r="AX112" s="2" t="s">
        <v>46</v>
      </c>
      <c r="AY112" s="2" t="s">
        <v>46</v>
      </c>
    </row>
    <row r="113" spans="1:51" ht="30" customHeight="1">
      <c r="A113" s="6"/>
      <c r="B113" s="6"/>
      <c r="C113" s="6"/>
      <c r="D113" s="6"/>
      <c r="E113" s="7"/>
      <c r="F113" s="8"/>
      <c r="G113" s="7"/>
      <c r="H113" s="8"/>
      <c r="I113" s="7"/>
      <c r="J113" s="8"/>
      <c r="K113" s="7"/>
      <c r="L113" s="8"/>
      <c r="M113" s="6"/>
    </row>
    <row r="114" spans="1:51" ht="30" customHeight="1">
      <c r="A114" s="77" t="s">
        <v>490</v>
      </c>
      <c r="B114" s="77"/>
      <c r="C114" s="77"/>
      <c r="D114" s="77"/>
      <c r="E114" s="78"/>
      <c r="F114" s="79"/>
      <c r="G114" s="78"/>
      <c r="H114" s="79"/>
      <c r="I114" s="78"/>
      <c r="J114" s="79"/>
      <c r="K114" s="78"/>
      <c r="L114" s="79"/>
      <c r="M114" s="77"/>
      <c r="N114" s="1" t="s">
        <v>142</v>
      </c>
    </row>
    <row r="115" spans="1:51" ht="30" customHeight="1">
      <c r="A115" s="5" t="s">
        <v>139</v>
      </c>
      <c r="B115" s="5" t="s">
        <v>140</v>
      </c>
      <c r="C115" s="5" t="s">
        <v>180</v>
      </c>
      <c r="D115" s="6">
        <v>0.17369999999999999</v>
      </c>
      <c r="E115" s="7">
        <f>단가대비표!O7</f>
        <v>0</v>
      </c>
      <c r="F115" s="8">
        <f>TRUNC(E115*D115,1)</f>
        <v>0</v>
      </c>
      <c r="G115" s="7">
        <f>단가대비표!P7</f>
        <v>0</v>
      </c>
      <c r="H115" s="8">
        <f>TRUNC(G115*D115,1)</f>
        <v>0</v>
      </c>
      <c r="I115" s="7">
        <f>단가대비표!V7</f>
        <v>295396</v>
      </c>
      <c r="J115" s="8">
        <f>TRUNC(I115*D115,1)</f>
        <v>51310.2</v>
      </c>
      <c r="K115" s="7">
        <f t="shared" ref="K115:L118" si="20">TRUNC(E115+G115+I115,1)</f>
        <v>295396</v>
      </c>
      <c r="L115" s="8">
        <f t="shared" si="20"/>
        <v>51310.2</v>
      </c>
      <c r="M115" s="5" t="s">
        <v>343</v>
      </c>
      <c r="N115" s="2" t="s">
        <v>142</v>
      </c>
      <c r="O115" s="2" t="s">
        <v>491</v>
      </c>
      <c r="P115" s="2" t="s">
        <v>55</v>
      </c>
      <c r="Q115" s="2" t="s">
        <v>55</v>
      </c>
      <c r="R115" s="2" t="s">
        <v>54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46</v>
      </c>
      <c r="AW115" s="2" t="s">
        <v>492</v>
      </c>
      <c r="AX115" s="2" t="s">
        <v>46</v>
      </c>
      <c r="AY115" s="2" t="s">
        <v>46</v>
      </c>
    </row>
    <row r="116" spans="1:51" ht="30" customHeight="1">
      <c r="A116" s="5" t="s">
        <v>346</v>
      </c>
      <c r="B116" s="5" t="s">
        <v>347</v>
      </c>
      <c r="C116" s="5" t="s">
        <v>348</v>
      </c>
      <c r="D116" s="6">
        <v>7.7</v>
      </c>
      <c r="E116" s="7">
        <f>단가대비표!O15</f>
        <v>1289</v>
      </c>
      <c r="F116" s="8">
        <f>TRUNC(E116*D116,1)</f>
        <v>9925.2999999999993</v>
      </c>
      <c r="G116" s="7">
        <f>단가대비표!P15</f>
        <v>0</v>
      </c>
      <c r="H116" s="8">
        <f>TRUNC(G116*D116,1)</f>
        <v>0</v>
      </c>
      <c r="I116" s="7">
        <f>단가대비표!V15</f>
        <v>0</v>
      </c>
      <c r="J116" s="8">
        <f>TRUNC(I116*D116,1)</f>
        <v>0</v>
      </c>
      <c r="K116" s="7">
        <f t="shared" si="20"/>
        <v>1289</v>
      </c>
      <c r="L116" s="8">
        <f t="shared" si="20"/>
        <v>9925.2999999999993</v>
      </c>
      <c r="M116" s="5" t="s">
        <v>46</v>
      </c>
      <c r="N116" s="2" t="s">
        <v>142</v>
      </c>
      <c r="O116" s="2" t="s">
        <v>349</v>
      </c>
      <c r="P116" s="2" t="s">
        <v>55</v>
      </c>
      <c r="Q116" s="2" t="s">
        <v>55</v>
      </c>
      <c r="R116" s="2" t="s">
        <v>54</v>
      </c>
      <c r="S116" s="3"/>
      <c r="T116" s="3"/>
      <c r="U116" s="3"/>
      <c r="V116" s="3">
        <v>1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46</v>
      </c>
      <c r="AW116" s="2" t="s">
        <v>493</v>
      </c>
      <c r="AX116" s="2" t="s">
        <v>46</v>
      </c>
      <c r="AY116" s="2" t="s">
        <v>46</v>
      </c>
    </row>
    <row r="117" spans="1:51" ht="30" customHeight="1">
      <c r="A117" s="5" t="s">
        <v>351</v>
      </c>
      <c r="B117" s="5" t="s">
        <v>494</v>
      </c>
      <c r="C117" s="5" t="s">
        <v>316</v>
      </c>
      <c r="D117" s="6">
        <v>1</v>
      </c>
      <c r="E117" s="7">
        <f>TRUNC(SUMIF(V115:V118, RIGHTB(O117, 1), F115:F118)*U117, 2)</f>
        <v>3870.86</v>
      </c>
      <c r="F117" s="8">
        <f>TRUNC(E117*D117,1)</f>
        <v>3870.8</v>
      </c>
      <c r="G117" s="7">
        <v>0</v>
      </c>
      <c r="H117" s="8">
        <f>TRUNC(G117*D117,1)</f>
        <v>0</v>
      </c>
      <c r="I117" s="7">
        <v>0</v>
      </c>
      <c r="J117" s="8">
        <f>TRUNC(I117*D117,1)</f>
        <v>0</v>
      </c>
      <c r="K117" s="7">
        <f t="shared" si="20"/>
        <v>3870.8</v>
      </c>
      <c r="L117" s="8">
        <f t="shared" si="20"/>
        <v>3870.8</v>
      </c>
      <c r="M117" s="5" t="s">
        <v>46</v>
      </c>
      <c r="N117" s="2" t="s">
        <v>142</v>
      </c>
      <c r="O117" s="2" t="s">
        <v>317</v>
      </c>
      <c r="P117" s="2" t="s">
        <v>55</v>
      </c>
      <c r="Q117" s="2" t="s">
        <v>55</v>
      </c>
      <c r="R117" s="2" t="s">
        <v>55</v>
      </c>
      <c r="S117" s="3">
        <v>0</v>
      </c>
      <c r="T117" s="3">
        <v>0</v>
      </c>
      <c r="U117" s="3">
        <v>0.39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46</v>
      </c>
      <c r="AW117" s="2" t="s">
        <v>495</v>
      </c>
      <c r="AX117" s="2" t="s">
        <v>46</v>
      </c>
      <c r="AY117" s="2" t="s">
        <v>46</v>
      </c>
    </row>
    <row r="118" spans="1:51" ht="30" customHeight="1">
      <c r="A118" s="5" t="s">
        <v>354</v>
      </c>
      <c r="B118" s="5" t="s">
        <v>335</v>
      </c>
      <c r="C118" s="5" t="s">
        <v>336</v>
      </c>
      <c r="D118" s="6">
        <v>1</v>
      </c>
      <c r="E118" s="7">
        <f>TRUNC(단가대비표!O87*1/8*16/12*25/20, 1)</f>
        <v>0</v>
      </c>
      <c r="F118" s="8">
        <f>TRUNC(E118*D118,1)</f>
        <v>0</v>
      </c>
      <c r="G118" s="7">
        <f>TRUNC(단가대비표!P87*1/8*16/12*25/20, 1)</f>
        <v>44299.3</v>
      </c>
      <c r="H118" s="8">
        <f>TRUNC(G118*D118,1)</f>
        <v>44299.3</v>
      </c>
      <c r="I118" s="7">
        <f>TRUNC(단가대비표!V87*1/8*16/12*25/20, 1)</f>
        <v>0</v>
      </c>
      <c r="J118" s="8">
        <f>TRUNC(I118*D118,1)</f>
        <v>0</v>
      </c>
      <c r="K118" s="7">
        <f t="shared" si="20"/>
        <v>44299.3</v>
      </c>
      <c r="L118" s="8">
        <f t="shared" si="20"/>
        <v>44299.3</v>
      </c>
      <c r="M118" s="5" t="s">
        <v>46</v>
      </c>
      <c r="N118" s="2" t="s">
        <v>142</v>
      </c>
      <c r="O118" s="2" t="s">
        <v>355</v>
      </c>
      <c r="P118" s="2" t="s">
        <v>55</v>
      </c>
      <c r="Q118" s="2" t="s">
        <v>55</v>
      </c>
      <c r="R118" s="2" t="s">
        <v>54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46</v>
      </c>
      <c r="AW118" s="2" t="s">
        <v>496</v>
      </c>
      <c r="AX118" s="2" t="s">
        <v>54</v>
      </c>
      <c r="AY118" s="2" t="s">
        <v>46</v>
      </c>
    </row>
    <row r="119" spans="1:51" ht="30" customHeight="1">
      <c r="A119" s="5" t="s">
        <v>299</v>
      </c>
      <c r="B119" s="5" t="s">
        <v>46</v>
      </c>
      <c r="C119" s="5" t="s">
        <v>46</v>
      </c>
      <c r="D119" s="6"/>
      <c r="E119" s="7"/>
      <c r="F119" s="8">
        <f>TRUNC(SUMIF(N115:N118, N114, F115:F118),0)</f>
        <v>13796</v>
      </c>
      <c r="G119" s="7"/>
      <c r="H119" s="8">
        <f>TRUNC(SUMIF(N115:N118, N114, H115:H118),0)</f>
        <v>44299</v>
      </c>
      <c r="I119" s="7"/>
      <c r="J119" s="8">
        <f>TRUNC(SUMIF(N115:N118, N114, J115:J118),0)</f>
        <v>51310</v>
      </c>
      <c r="K119" s="7"/>
      <c r="L119" s="8">
        <f>F119+H119+J119</f>
        <v>109405</v>
      </c>
      <c r="M119" s="5" t="s">
        <v>46</v>
      </c>
      <c r="N119" s="2" t="s">
        <v>75</v>
      </c>
      <c r="O119" s="2" t="s">
        <v>75</v>
      </c>
      <c r="P119" s="2" t="s">
        <v>46</v>
      </c>
      <c r="Q119" s="2" t="s">
        <v>46</v>
      </c>
      <c r="R119" s="2" t="s">
        <v>46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46</v>
      </c>
      <c r="AW119" s="2" t="s">
        <v>46</v>
      </c>
      <c r="AX119" s="2" t="s">
        <v>46</v>
      </c>
      <c r="AY119" s="2" t="s">
        <v>46</v>
      </c>
    </row>
    <row r="120" spans="1:51" ht="30" customHeight="1">
      <c r="A120" s="6"/>
      <c r="B120" s="6"/>
      <c r="C120" s="6"/>
      <c r="D120" s="6"/>
      <c r="E120" s="7"/>
      <c r="F120" s="8"/>
      <c r="G120" s="7"/>
      <c r="H120" s="8"/>
      <c r="I120" s="7"/>
      <c r="J120" s="8"/>
      <c r="K120" s="7"/>
      <c r="L120" s="8"/>
      <c r="M120" s="6"/>
    </row>
    <row r="121" spans="1:51" ht="30" customHeight="1">
      <c r="A121" s="77" t="s">
        <v>497</v>
      </c>
      <c r="B121" s="77"/>
      <c r="C121" s="77"/>
      <c r="D121" s="77"/>
      <c r="E121" s="78"/>
      <c r="F121" s="79"/>
      <c r="G121" s="78"/>
      <c r="H121" s="79"/>
      <c r="I121" s="78"/>
      <c r="J121" s="79"/>
      <c r="K121" s="78"/>
      <c r="L121" s="79"/>
      <c r="M121" s="77"/>
      <c r="N121" s="1" t="s">
        <v>151</v>
      </c>
    </row>
    <row r="122" spans="1:51" ht="30" customHeight="1">
      <c r="A122" s="5" t="s">
        <v>148</v>
      </c>
      <c r="B122" s="5" t="s">
        <v>149</v>
      </c>
      <c r="C122" s="5" t="s">
        <v>180</v>
      </c>
      <c r="D122" s="6">
        <v>0.15</v>
      </c>
      <c r="E122" s="7">
        <f>단가대비표!O8</f>
        <v>0</v>
      </c>
      <c r="F122" s="8">
        <f>TRUNC(E122*D122,1)</f>
        <v>0</v>
      </c>
      <c r="G122" s="7">
        <f>단가대비표!P8</f>
        <v>0</v>
      </c>
      <c r="H122" s="8">
        <f>TRUNC(G122*D122,1)</f>
        <v>0</v>
      </c>
      <c r="I122" s="7">
        <f>단가대비표!V8</f>
        <v>41979</v>
      </c>
      <c r="J122" s="8">
        <f>TRUNC(I122*D122,1)</f>
        <v>6296.8</v>
      </c>
      <c r="K122" s="7">
        <f t="shared" ref="K122:L125" si="21">TRUNC(E122+G122+I122,1)</f>
        <v>41979</v>
      </c>
      <c r="L122" s="8">
        <f t="shared" si="21"/>
        <v>6296.8</v>
      </c>
      <c r="M122" s="5" t="s">
        <v>343</v>
      </c>
      <c r="N122" s="2" t="s">
        <v>151</v>
      </c>
      <c r="O122" s="2" t="s">
        <v>498</v>
      </c>
      <c r="P122" s="2" t="s">
        <v>55</v>
      </c>
      <c r="Q122" s="2" t="s">
        <v>55</v>
      </c>
      <c r="R122" s="2" t="s">
        <v>54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46</v>
      </c>
      <c r="AW122" s="2" t="s">
        <v>499</v>
      </c>
      <c r="AX122" s="2" t="s">
        <v>46</v>
      </c>
      <c r="AY122" s="2" t="s">
        <v>46</v>
      </c>
    </row>
    <row r="123" spans="1:51" ht="30" customHeight="1">
      <c r="A123" s="5" t="s">
        <v>346</v>
      </c>
      <c r="B123" s="5" t="s">
        <v>347</v>
      </c>
      <c r="C123" s="5" t="s">
        <v>348</v>
      </c>
      <c r="D123" s="6">
        <v>5.7</v>
      </c>
      <c r="E123" s="7">
        <f>단가대비표!O15</f>
        <v>1289</v>
      </c>
      <c r="F123" s="8">
        <f>TRUNC(E123*D123,1)</f>
        <v>7347.3</v>
      </c>
      <c r="G123" s="7">
        <f>단가대비표!P15</f>
        <v>0</v>
      </c>
      <c r="H123" s="8">
        <f>TRUNC(G123*D123,1)</f>
        <v>0</v>
      </c>
      <c r="I123" s="7">
        <f>단가대비표!V15</f>
        <v>0</v>
      </c>
      <c r="J123" s="8">
        <f>TRUNC(I123*D123,1)</f>
        <v>0</v>
      </c>
      <c r="K123" s="7">
        <f t="shared" si="21"/>
        <v>1289</v>
      </c>
      <c r="L123" s="8">
        <f t="shared" si="21"/>
        <v>7347.3</v>
      </c>
      <c r="M123" s="5" t="s">
        <v>46</v>
      </c>
      <c r="N123" s="2" t="s">
        <v>151</v>
      </c>
      <c r="O123" s="2" t="s">
        <v>349</v>
      </c>
      <c r="P123" s="2" t="s">
        <v>55</v>
      </c>
      <c r="Q123" s="2" t="s">
        <v>55</v>
      </c>
      <c r="R123" s="2" t="s">
        <v>54</v>
      </c>
      <c r="S123" s="3"/>
      <c r="T123" s="3"/>
      <c r="U123" s="3"/>
      <c r="V123" s="3">
        <v>1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46</v>
      </c>
      <c r="AW123" s="2" t="s">
        <v>500</v>
      </c>
      <c r="AX123" s="2" t="s">
        <v>46</v>
      </c>
      <c r="AY123" s="2" t="s">
        <v>46</v>
      </c>
    </row>
    <row r="124" spans="1:51" ht="30" customHeight="1">
      <c r="A124" s="5" t="s">
        <v>351</v>
      </c>
      <c r="B124" s="5" t="s">
        <v>501</v>
      </c>
      <c r="C124" s="5" t="s">
        <v>316</v>
      </c>
      <c r="D124" s="6">
        <v>1</v>
      </c>
      <c r="E124" s="7">
        <f>TRUNC(SUMIF(V122:V125, RIGHTB(O124, 1), F122:F125)*U124, 2)</f>
        <v>2718.5</v>
      </c>
      <c r="F124" s="8">
        <f>TRUNC(E124*D124,1)</f>
        <v>2718.5</v>
      </c>
      <c r="G124" s="7">
        <v>0</v>
      </c>
      <c r="H124" s="8">
        <f>TRUNC(G124*D124,1)</f>
        <v>0</v>
      </c>
      <c r="I124" s="7">
        <v>0</v>
      </c>
      <c r="J124" s="8">
        <f>TRUNC(I124*D124,1)</f>
        <v>0</v>
      </c>
      <c r="K124" s="7">
        <f t="shared" si="21"/>
        <v>2718.5</v>
      </c>
      <c r="L124" s="8">
        <f t="shared" si="21"/>
        <v>2718.5</v>
      </c>
      <c r="M124" s="5" t="s">
        <v>46</v>
      </c>
      <c r="N124" s="2" t="s">
        <v>151</v>
      </c>
      <c r="O124" s="2" t="s">
        <v>317</v>
      </c>
      <c r="P124" s="2" t="s">
        <v>55</v>
      </c>
      <c r="Q124" s="2" t="s">
        <v>55</v>
      </c>
      <c r="R124" s="2" t="s">
        <v>55</v>
      </c>
      <c r="S124" s="3">
        <v>0</v>
      </c>
      <c r="T124" s="3">
        <v>0</v>
      </c>
      <c r="U124" s="3">
        <v>0.37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46</v>
      </c>
      <c r="AW124" s="2" t="s">
        <v>502</v>
      </c>
      <c r="AX124" s="2" t="s">
        <v>46</v>
      </c>
      <c r="AY124" s="2" t="s">
        <v>46</v>
      </c>
    </row>
    <row r="125" spans="1:51" ht="30" customHeight="1">
      <c r="A125" s="5" t="s">
        <v>354</v>
      </c>
      <c r="B125" s="5" t="s">
        <v>335</v>
      </c>
      <c r="C125" s="5" t="s">
        <v>336</v>
      </c>
      <c r="D125" s="6">
        <v>1</v>
      </c>
      <c r="E125" s="7">
        <f>TRUNC(단가대비표!O87*1/8*16/12*25/20, 1)</f>
        <v>0</v>
      </c>
      <c r="F125" s="8">
        <f>TRUNC(E125*D125,1)</f>
        <v>0</v>
      </c>
      <c r="G125" s="7">
        <f>TRUNC(단가대비표!P87*1/8*16/12*25/20, 1)</f>
        <v>44299.3</v>
      </c>
      <c r="H125" s="8">
        <f>TRUNC(G125*D125,1)</f>
        <v>44299.3</v>
      </c>
      <c r="I125" s="7">
        <f>TRUNC(단가대비표!V87*1/8*16/12*25/20, 1)</f>
        <v>0</v>
      </c>
      <c r="J125" s="8">
        <f>TRUNC(I125*D125,1)</f>
        <v>0</v>
      </c>
      <c r="K125" s="7">
        <f t="shared" si="21"/>
        <v>44299.3</v>
      </c>
      <c r="L125" s="8">
        <f t="shared" si="21"/>
        <v>44299.3</v>
      </c>
      <c r="M125" s="5" t="s">
        <v>46</v>
      </c>
      <c r="N125" s="2" t="s">
        <v>151</v>
      </c>
      <c r="O125" s="2" t="s">
        <v>355</v>
      </c>
      <c r="P125" s="2" t="s">
        <v>55</v>
      </c>
      <c r="Q125" s="2" t="s">
        <v>55</v>
      </c>
      <c r="R125" s="2" t="s">
        <v>54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46</v>
      </c>
      <c r="AW125" s="2" t="s">
        <v>503</v>
      </c>
      <c r="AX125" s="2" t="s">
        <v>54</v>
      </c>
      <c r="AY125" s="2" t="s">
        <v>46</v>
      </c>
    </row>
    <row r="126" spans="1:51" ht="30" customHeight="1">
      <c r="A126" s="5" t="s">
        <v>299</v>
      </c>
      <c r="B126" s="5" t="s">
        <v>46</v>
      </c>
      <c r="C126" s="5" t="s">
        <v>46</v>
      </c>
      <c r="D126" s="6"/>
      <c r="E126" s="7"/>
      <c r="F126" s="8">
        <f>TRUNC(SUMIF(N122:N125, N121, F122:F125),0)</f>
        <v>10065</v>
      </c>
      <c r="G126" s="7"/>
      <c r="H126" s="8">
        <f>TRUNC(SUMIF(N122:N125, N121, H122:H125),0)</f>
        <v>44299</v>
      </c>
      <c r="I126" s="7"/>
      <c r="J126" s="8">
        <f>TRUNC(SUMIF(N122:N125, N121, J122:J125),0)</f>
        <v>6296</v>
      </c>
      <c r="K126" s="7"/>
      <c r="L126" s="8">
        <f>F126+H126+J126</f>
        <v>60660</v>
      </c>
      <c r="M126" s="5" t="s">
        <v>46</v>
      </c>
      <c r="N126" s="2" t="s">
        <v>75</v>
      </c>
      <c r="O126" s="2" t="s">
        <v>75</v>
      </c>
      <c r="P126" s="2" t="s">
        <v>46</v>
      </c>
      <c r="Q126" s="2" t="s">
        <v>46</v>
      </c>
      <c r="R126" s="2" t="s">
        <v>46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46</v>
      </c>
      <c r="AW126" s="2" t="s">
        <v>46</v>
      </c>
      <c r="AX126" s="2" t="s">
        <v>46</v>
      </c>
      <c r="AY126" s="2" t="s">
        <v>46</v>
      </c>
    </row>
    <row r="127" spans="1:51" ht="30" customHeight="1">
      <c r="A127" s="6"/>
      <c r="B127" s="6"/>
      <c r="C127" s="6"/>
      <c r="D127" s="6"/>
      <c r="E127" s="7"/>
      <c r="F127" s="8"/>
      <c r="G127" s="7"/>
      <c r="H127" s="8"/>
      <c r="I127" s="7"/>
      <c r="J127" s="8"/>
      <c r="K127" s="7"/>
      <c r="L127" s="8"/>
      <c r="M127" s="6"/>
    </row>
    <row r="128" spans="1:51" ht="30" customHeight="1">
      <c r="A128" s="77" t="s">
        <v>504</v>
      </c>
      <c r="B128" s="77"/>
      <c r="C128" s="77"/>
      <c r="D128" s="77"/>
      <c r="E128" s="78"/>
      <c r="F128" s="79"/>
      <c r="G128" s="78"/>
      <c r="H128" s="79"/>
      <c r="I128" s="78"/>
      <c r="J128" s="79"/>
      <c r="K128" s="78"/>
      <c r="L128" s="79"/>
      <c r="M128" s="77"/>
      <c r="N128" s="1" t="s">
        <v>158</v>
      </c>
    </row>
    <row r="129" spans="1:51" ht="30" customHeight="1">
      <c r="A129" s="5" t="s">
        <v>505</v>
      </c>
      <c r="B129" s="5" t="s">
        <v>506</v>
      </c>
      <c r="C129" s="5" t="s">
        <v>225</v>
      </c>
      <c r="D129" s="6">
        <v>0.01</v>
      </c>
      <c r="E129" s="7">
        <f>단가대비표!O17</f>
        <v>41800</v>
      </c>
      <c r="F129" s="8">
        <f>TRUNC(E129*D129,1)</f>
        <v>418</v>
      </c>
      <c r="G129" s="7">
        <f>단가대비표!P17</f>
        <v>0</v>
      </c>
      <c r="H129" s="8">
        <f>TRUNC(G129*D129,1)</f>
        <v>0</v>
      </c>
      <c r="I129" s="7">
        <f>단가대비표!V17</f>
        <v>0</v>
      </c>
      <c r="J129" s="8">
        <f>TRUNC(I129*D129,1)</f>
        <v>0</v>
      </c>
      <c r="K129" s="7">
        <f>TRUNC(E129+G129+I129,1)</f>
        <v>41800</v>
      </c>
      <c r="L129" s="8">
        <f>TRUNC(F129+H129+J129,1)</f>
        <v>418</v>
      </c>
      <c r="M129" s="5" t="s">
        <v>46</v>
      </c>
      <c r="N129" s="2" t="s">
        <v>158</v>
      </c>
      <c r="O129" s="2" t="s">
        <v>507</v>
      </c>
      <c r="P129" s="2" t="s">
        <v>55</v>
      </c>
      <c r="Q129" s="2" t="s">
        <v>55</v>
      </c>
      <c r="R129" s="2" t="s">
        <v>54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46</v>
      </c>
      <c r="AW129" s="2" t="s">
        <v>508</v>
      </c>
      <c r="AX129" s="2" t="s">
        <v>46</v>
      </c>
      <c r="AY129" s="2" t="s">
        <v>46</v>
      </c>
    </row>
    <row r="130" spans="1:51" ht="30" customHeight="1">
      <c r="A130" s="5" t="s">
        <v>417</v>
      </c>
      <c r="B130" s="5" t="s">
        <v>335</v>
      </c>
      <c r="C130" s="5" t="s">
        <v>336</v>
      </c>
      <c r="D130" s="6">
        <v>0.01</v>
      </c>
      <c r="E130" s="7">
        <f>단가대비표!O72</f>
        <v>0</v>
      </c>
      <c r="F130" s="8">
        <f>TRUNC(E130*D130,1)</f>
        <v>0</v>
      </c>
      <c r="G130" s="7">
        <f>단가대비표!P72</f>
        <v>179203</v>
      </c>
      <c r="H130" s="8">
        <f>TRUNC(G130*D130,1)</f>
        <v>1792</v>
      </c>
      <c r="I130" s="7">
        <f>단가대비표!V72</f>
        <v>0</v>
      </c>
      <c r="J130" s="8">
        <f>TRUNC(I130*D130,1)</f>
        <v>0</v>
      </c>
      <c r="K130" s="7">
        <f>TRUNC(E130+G130+I130,1)</f>
        <v>179203</v>
      </c>
      <c r="L130" s="8">
        <f>TRUNC(F130+H130+J130,1)</f>
        <v>1792</v>
      </c>
      <c r="M130" s="5" t="s">
        <v>46</v>
      </c>
      <c r="N130" s="2" t="s">
        <v>158</v>
      </c>
      <c r="O130" s="2" t="s">
        <v>418</v>
      </c>
      <c r="P130" s="2" t="s">
        <v>55</v>
      </c>
      <c r="Q130" s="2" t="s">
        <v>55</v>
      </c>
      <c r="R130" s="2" t="s">
        <v>54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46</v>
      </c>
      <c r="AW130" s="2" t="s">
        <v>509</v>
      </c>
      <c r="AX130" s="2" t="s">
        <v>46</v>
      </c>
      <c r="AY130" s="2" t="s">
        <v>46</v>
      </c>
    </row>
    <row r="131" spans="1:51" ht="30" customHeight="1">
      <c r="A131" s="5" t="s">
        <v>299</v>
      </c>
      <c r="B131" s="5" t="s">
        <v>46</v>
      </c>
      <c r="C131" s="5" t="s">
        <v>46</v>
      </c>
      <c r="D131" s="6"/>
      <c r="E131" s="7"/>
      <c r="F131" s="8">
        <f>TRUNC(SUMIF(N129:N130, N128, F129:F130),0)</f>
        <v>418</v>
      </c>
      <c r="G131" s="7"/>
      <c r="H131" s="8">
        <f>TRUNC(SUMIF(N129:N130, N128, H129:H130),0)</f>
        <v>1792</v>
      </c>
      <c r="I131" s="7"/>
      <c r="J131" s="8">
        <f>TRUNC(SUMIF(N129:N130, N128, J129:J130),0)</f>
        <v>0</v>
      </c>
      <c r="K131" s="7"/>
      <c r="L131" s="8">
        <f>F131+H131+J131</f>
        <v>2210</v>
      </c>
      <c r="M131" s="5" t="s">
        <v>46</v>
      </c>
      <c r="N131" s="2" t="s">
        <v>75</v>
      </c>
      <c r="O131" s="2" t="s">
        <v>75</v>
      </c>
      <c r="P131" s="2" t="s">
        <v>46</v>
      </c>
      <c r="Q131" s="2" t="s">
        <v>46</v>
      </c>
      <c r="R131" s="2" t="s">
        <v>46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46</v>
      </c>
      <c r="AW131" s="2" t="s">
        <v>46</v>
      </c>
      <c r="AX131" s="2" t="s">
        <v>46</v>
      </c>
      <c r="AY131" s="2" t="s">
        <v>46</v>
      </c>
    </row>
    <row r="132" spans="1:51" ht="30" customHeight="1">
      <c r="A132" s="6"/>
      <c r="B132" s="6"/>
      <c r="C132" s="6"/>
      <c r="D132" s="6"/>
      <c r="E132" s="7"/>
      <c r="F132" s="8"/>
      <c r="G132" s="7"/>
      <c r="H132" s="8"/>
      <c r="I132" s="7"/>
      <c r="J132" s="8"/>
      <c r="K132" s="7"/>
      <c r="L132" s="8"/>
      <c r="M132" s="6"/>
    </row>
    <row r="133" spans="1:51" ht="30" customHeight="1">
      <c r="A133" s="77" t="s">
        <v>510</v>
      </c>
      <c r="B133" s="77"/>
      <c r="C133" s="77"/>
      <c r="D133" s="77"/>
      <c r="E133" s="78"/>
      <c r="F133" s="79"/>
      <c r="G133" s="78"/>
      <c r="H133" s="79"/>
      <c r="I133" s="78"/>
      <c r="J133" s="79"/>
      <c r="K133" s="78"/>
      <c r="L133" s="79"/>
      <c r="M133" s="77"/>
      <c r="N133" s="1" t="s">
        <v>163</v>
      </c>
    </row>
    <row r="134" spans="1:51" ht="30" customHeight="1">
      <c r="A134" s="5" t="s">
        <v>511</v>
      </c>
      <c r="B134" s="5" t="s">
        <v>512</v>
      </c>
      <c r="C134" s="5" t="s">
        <v>80</v>
      </c>
      <c r="D134" s="6">
        <v>0.25</v>
      </c>
      <c r="E134" s="7">
        <f>일위대가목록!E48</f>
        <v>0</v>
      </c>
      <c r="F134" s="8">
        <f>TRUNC(E134*D134,1)</f>
        <v>0</v>
      </c>
      <c r="G134" s="7">
        <f>일위대가목록!F48</f>
        <v>0</v>
      </c>
      <c r="H134" s="8">
        <f>TRUNC(G134*D134,1)</f>
        <v>0</v>
      </c>
      <c r="I134" s="7">
        <f>일위대가목록!G48</f>
        <v>437</v>
      </c>
      <c r="J134" s="8">
        <f>TRUNC(I134*D134,1)</f>
        <v>109.2</v>
      </c>
      <c r="K134" s="7">
        <f t="shared" ref="K134:L138" si="22">TRUNC(E134+G134+I134,1)</f>
        <v>437</v>
      </c>
      <c r="L134" s="8">
        <f t="shared" si="22"/>
        <v>109.2</v>
      </c>
      <c r="M134" s="5" t="s">
        <v>513</v>
      </c>
      <c r="N134" s="2" t="s">
        <v>163</v>
      </c>
      <c r="O134" s="2" t="s">
        <v>514</v>
      </c>
      <c r="P134" s="2" t="s">
        <v>54</v>
      </c>
      <c r="Q134" s="2" t="s">
        <v>55</v>
      </c>
      <c r="R134" s="2" t="s">
        <v>55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46</v>
      </c>
      <c r="AW134" s="2" t="s">
        <v>515</v>
      </c>
      <c r="AX134" s="2" t="s">
        <v>46</v>
      </c>
      <c r="AY134" s="2" t="s">
        <v>46</v>
      </c>
    </row>
    <row r="135" spans="1:51" ht="30" customHeight="1">
      <c r="A135" s="5" t="s">
        <v>516</v>
      </c>
      <c r="B135" s="5" t="s">
        <v>517</v>
      </c>
      <c r="C135" s="5" t="s">
        <v>80</v>
      </c>
      <c r="D135" s="6">
        <v>0.125</v>
      </c>
      <c r="E135" s="7">
        <f>일위대가목록!E49</f>
        <v>9270</v>
      </c>
      <c r="F135" s="8">
        <f>TRUNC(E135*D135,1)</f>
        <v>1158.7</v>
      </c>
      <c r="G135" s="7">
        <f>일위대가목록!F49</f>
        <v>44299</v>
      </c>
      <c r="H135" s="8">
        <f>TRUNC(G135*D135,1)</f>
        <v>5537.3</v>
      </c>
      <c r="I135" s="7">
        <f>일위대가목록!G49</f>
        <v>2088</v>
      </c>
      <c r="J135" s="8">
        <f>TRUNC(I135*D135,1)</f>
        <v>261</v>
      </c>
      <c r="K135" s="7">
        <f t="shared" si="22"/>
        <v>55657</v>
      </c>
      <c r="L135" s="8">
        <f t="shared" si="22"/>
        <v>6957</v>
      </c>
      <c r="M135" s="5" t="s">
        <v>518</v>
      </c>
      <c r="N135" s="2" t="s">
        <v>163</v>
      </c>
      <c r="O135" s="2" t="s">
        <v>519</v>
      </c>
      <c r="P135" s="2" t="s">
        <v>54</v>
      </c>
      <c r="Q135" s="2" t="s">
        <v>55</v>
      </c>
      <c r="R135" s="2" t="s">
        <v>55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46</v>
      </c>
      <c r="AW135" s="2" t="s">
        <v>520</v>
      </c>
      <c r="AX135" s="2" t="s">
        <v>46</v>
      </c>
      <c r="AY135" s="2" t="s">
        <v>46</v>
      </c>
    </row>
    <row r="136" spans="1:51" ht="30" customHeight="1">
      <c r="A136" s="5" t="s">
        <v>521</v>
      </c>
      <c r="B136" s="5" t="s">
        <v>335</v>
      </c>
      <c r="C136" s="5" t="s">
        <v>336</v>
      </c>
      <c r="D136" s="6">
        <v>0.14249999999999999</v>
      </c>
      <c r="E136" s="7">
        <f>단가대비표!O79</f>
        <v>0</v>
      </c>
      <c r="F136" s="8">
        <f>TRUNC(E136*D136,1)</f>
        <v>0</v>
      </c>
      <c r="G136" s="7">
        <f>단가대비표!P79</f>
        <v>173250</v>
      </c>
      <c r="H136" s="8">
        <f>TRUNC(G136*D136,1)</f>
        <v>24688.1</v>
      </c>
      <c r="I136" s="7">
        <f>단가대비표!V79</f>
        <v>0</v>
      </c>
      <c r="J136" s="8">
        <f>TRUNC(I136*D136,1)</f>
        <v>0</v>
      </c>
      <c r="K136" s="7">
        <f t="shared" si="22"/>
        <v>173250</v>
      </c>
      <c r="L136" s="8">
        <f t="shared" si="22"/>
        <v>24688.1</v>
      </c>
      <c r="M136" s="5" t="s">
        <v>46</v>
      </c>
      <c r="N136" s="2" t="s">
        <v>163</v>
      </c>
      <c r="O136" s="2" t="s">
        <v>522</v>
      </c>
      <c r="P136" s="2" t="s">
        <v>55</v>
      </c>
      <c r="Q136" s="2" t="s">
        <v>55</v>
      </c>
      <c r="R136" s="2" t="s">
        <v>54</v>
      </c>
      <c r="S136" s="3"/>
      <c r="T136" s="3"/>
      <c r="U136" s="3"/>
      <c r="V136" s="3">
        <v>1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46</v>
      </c>
      <c r="AW136" s="2" t="s">
        <v>523</v>
      </c>
      <c r="AX136" s="2" t="s">
        <v>46</v>
      </c>
      <c r="AY136" s="2" t="s">
        <v>46</v>
      </c>
    </row>
    <row r="137" spans="1:51" ht="30" customHeight="1">
      <c r="A137" s="5" t="s">
        <v>334</v>
      </c>
      <c r="B137" s="5" t="s">
        <v>335</v>
      </c>
      <c r="C137" s="5" t="s">
        <v>336</v>
      </c>
      <c r="D137" s="6">
        <v>9.2499999999999999E-2</v>
      </c>
      <c r="E137" s="7">
        <f>단가대비표!O71</f>
        <v>0</v>
      </c>
      <c r="F137" s="8">
        <f>TRUNC(E137*D137,1)</f>
        <v>0</v>
      </c>
      <c r="G137" s="7">
        <f>단가대비표!P71</f>
        <v>141096</v>
      </c>
      <c r="H137" s="8">
        <f>TRUNC(G137*D137,1)</f>
        <v>13051.3</v>
      </c>
      <c r="I137" s="7">
        <f>단가대비표!V71</f>
        <v>0</v>
      </c>
      <c r="J137" s="8">
        <f>TRUNC(I137*D137,1)</f>
        <v>0</v>
      </c>
      <c r="K137" s="7">
        <f t="shared" si="22"/>
        <v>141096</v>
      </c>
      <c r="L137" s="8">
        <f t="shared" si="22"/>
        <v>13051.3</v>
      </c>
      <c r="M137" s="5" t="s">
        <v>46</v>
      </c>
      <c r="N137" s="2" t="s">
        <v>163</v>
      </c>
      <c r="O137" s="2" t="s">
        <v>337</v>
      </c>
      <c r="P137" s="2" t="s">
        <v>55</v>
      </c>
      <c r="Q137" s="2" t="s">
        <v>55</v>
      </c>
      <c r="R137" s="2" t="s">
        <v>54</v>
      </c>
      <c r="S137" s="3"/>
      <c r="T137" s="3"/>
      <c r="U137" s="3"/>
      <c r="V137" s="3">
        <v>1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46</v>
      </c>
      <c r="AW137" s="2" t="s">
        <v>524</v>
      </c>
      <c r="AX137" s="2" t="s">
        <v>46</v>
      </c>
      <c r="AY137" s="2" t="s">
        <v>46</v>
      </c>
    </row>
    <row r="138" spans="1:51" ht="30" customHeight="1">
      <c r="A138" s="5" t="s">
        <v>351</v>
      </c>
      <c r="B138" s="5" t="s">
        <v>525</v>
      </c>
      <c r="C138" s="5" t="s">
        <v>316</v>
      </c>
      <c r="D138" s="6">
        <v>1</v>
      </c>
      <c r="E138" s="7">
        <f>TRUNC(SUMIF(V134:V138, RIGHTB(O138, 1), H134:H138)*U138, 2)</f>
        <v>377.39</v>
      </c>
      <c r="F138" s="8">
        <f>TRUNC(E138*D138,1)</f>
        <v>377.3</v>
      </c>
      <c r="G138" s="7">
        <v>0</v>
      </c>
      <c r="H138" s="8">
        <f>TRUNC(G138*D138,1)</f>
        <v>0</v>
      </c>
      <c r="I138" s="7">
        <v>0</v>
      </c>
      <c r="J138" s="8">
        <f>TRUNC(I138*D138,1)</f>
        <v>0</v>
      </c>
      <c r="K138" s="7">
        <f t="shared" si="22"/>
        <v>377.3</v>
      </c>
      <c r="L138" s="8">
        <f t="shared" si="22"/>
        <v>377.3</v>
      </c>
      <c r="M138" s="5" t="s">
        <v>46</v>
      </c>
      <c r="N138" s="2" t="s">
        <v>163</v>
      </c>
      <c r="O138" s="2" t="s">
        <v>317</v>
      </c>
      <c r="P138" s="2" t="s">
        <v>55</v>
      </c>
      <c r="Q138" s="2" t="s">
        <v>55</v>
      </c>
      <c r="R138" s="2" t="s">
        <v>55</v>
      </c>
      <c r="S138" s="3">
        <v>1</v>
      </c>
      <c r="T138" s="3">
        <v>0</v>
      </c>
      <c r="U138" s="3">
        <v>0.01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46</v>
      </c>
      <c r="AW138" s="2" t="s">
        <v>526</v>
      </c>
      <c r="AX138" s="2" t="s">
        <v>46</v>
      </c>
      <c r="AY138" s="2" t="s">
        <v>46</v>
      </c>
    </row>
    <row r="139" spans="1:51" ht="30" customHeight="1">
      <c r="A139" s="5" t="s">
        <v>299</v>
      </c>
      <c r="B139" s="5" t="s">
        <v>46</v>
      </c>
      <c r="C139" s="5" t="s">
        <v>46</v>
      </c>
      <c r="D139" s="6"/>
      <c r="E139" s="7"/>
      <c r="F139" s="8">
        <f>TRUNC(SUMIF(N134:N138, N133, F134:F138),0)</f>
        <v>1536</v>
      </c>
      <c r="G139" s="7"/>
      <c r="H139" s="8">
        <f>TRUNC(SUMIF(N134:N138, N133, H134:H138),0)</f>
        <v>43276</v>
      </c>
      <c r="I139" s="7"/>
      <c r="J139" s="8">
        <f>TRUNC(SUMIF(N134:N138, N133, J134:J138),0)</f>
        <v>370</v>
      </c>
      <c r="K139" s="7"/>
      <c r="L139" s="8">
        <f>F139+H139+J139</f>
        <v>45182</v>
      </c>
      <c r="M139" s="5" t="s">
        <v>46</v>
      </c>
      <c r="N139" s="2" t="s">
        <v>75</v>
      </c>
      <c r="O139" s="2" t="s">
        <v>75</v>
      </c>
      <c r="P139" s="2" t="s">
        <v>46</v>
      </c>
      <c r="Q139" s="2" t="s">
        <v>46</v>
      </c>
      <c r="R139" s="2" t="s">
        <v>46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46</v>
      </c>
      <c r="AW139" s="2" t="s">
        <v>46</v>
      </c>
      <c r="AX139" s="2" t="s">
        <v>46</v>
      </c>
      <c r="AY139" s="2" t="s">
        <v>46</v>
      </c>
    </row>
    <row r="140" spans="1:51" ht="30" customHeight="1">
      <c r="A140" s="6"/>
      <c r="B140" s="6"/>
      <c r="C140" s="6"/>
      <c r="D140" s="6"/>
      <c r="E140" s="7"/>
      <c r="F140" s="8"/>
      <c r="G140" s="7"/>
      <c r="H140" s="8"/>
      <c r="I140" s="7"/>
      <c r="J140" s="8"/>
      <c r="K140" s="7"/>
      <c r="L140" s="8"/>
      <c r="M140" s="6"/>
    </row>
    <row r="141" spans="1:51" ht="30" customHeight="1">
      <c r="A141" s="77" t="s">
        <v>527</v>
      </c>
      <c r="B141" s="77"/>
      <c r="C141" s="77"/>
      <c r="D141" s="77"/>
      <c r="E141" s="78"/>
      <c r="F141" s="79"/>
      <c r="G141" s="78"/>
      <c r="H141" s="79"/>
      <c r="I141" s="78"/>
      <c r="J141" s="79"/>
      <c r="K141" s="78"/>
      <c r="L141" s="79"/>
      <c r="M141" s="77"/>
      <c r="N141" s="1" t="s">
        <v>167</v>
      </c>
    </row>
    <row r="142" spans="1:51" ht="30" customHeight="1">
      <c r="A142" s="5" t="s">
        <v>528</v>
      </c>
      <c r="B142" s="5" t="s">
        <v>335</v>
      </c>
      <c r="C142" s="5" t="s">
        <v>336</v>
      </c>
      <c r="D142" s="6">
        <v>0.01</v>
      </c>
      <c r="E142" s="7">
        <f>단가대비표!O80</f>
        <v>0</v>
      </c>
      <c r="F142" s="8">
        <f>TRUNC(E142*D142,1)</f>
        <v>0</v>
      </c>
      <c r="G142" s="7">
        <f>단가대비표!P80</f>
        <v>224657</v>
      </c>
      <c r="H142" s="8">
        <f>TRUNC(G142*D142,1)</f>
        <v>2246.5</v>
      </c>
      <c r="I142" s="7">
        <f>단가대비표!V80</f>
        <v>0</v>
      </c>
      <c r="J142" s="8">
        <f>TRUNC(I142*D142,1)</f>
        <v>0</v>
      </c>
      <c r="K142" s="7">
        <f>TRUNC(E142+G142+I142,1)</f>
        <v>224657</v>
      </c>
      <c r="L142" s="8">
        <f>TRUNC(F142+H142+J142,1)</f>
        <v>2246.5</v>
      </c>
      <c r="M142" s="5" t="s">
        <v>46</v>
      </c>
      <c r="N142" s="2" t="s">
        <v>167</v>
      </c>
      <c r="O142" s="2" t="s">
        <v>529</v>
      </c>
      <c r="P142" s="2" t="s">
        <v>55</v>
      </c>
      <c r="Q142" s="2" t="s">
        <v>55</v>
      </c>
      <c r="R142" s="2" t="s">
        <v>54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46</v>
      </c>
      <c r="AW142" s="2" t="s">
        <v>530</v>
      </c>
      <c r="AX142" s="2" t="s">
        <v>46</v>
      </c>
      <c r="AY142" s="2" t="s">
        <v>46</v>
      </c>
    </row>
    <row r="143" spans="1:51" ht="30" customHeight="1">
      <c r="A143" s="5" t="s">
        <v>334</v>
      </c>
      <c r="B143" s="5" t="s">
        <v>335</v>
      </c>
      <c r="C143" s="5" t="s">
        <v>336</v>
      </c>
      <c r="D143" s="6">
        <v>0.02</v>
      </c>
      <c r="E143" s="7">
        <f>단가대비표!O71</f>
        <v>0</v>
      </c>
      <c r="F143" s="8">
        <f>TRUNC(E143*D143,1)</f>
        <v>0</v>
      </c>
      <c r="G143" s="7">
        <f>단가대비표!P71</f>
        <v>141096</v>
      </c>
      <c r="H143" s="8">
        <f>TRUNC(G143*D143,1)</f>
        <v>2821.9</v>
      </c>
      <c r="I143" s="7">
        <f>단가대비표!V71</f>
        <v>0</v>
      </c>
      <c r="J143" s="8">
        <f>TRUNC(I143*D143,1)</f>
        <v>0</v>
      </c>
      <c r="K143" s="7">
        <f>TRUNC(E143+G143+I143,1)</f>
        <v>141096</v>
      </c>
      <c r="L143" s="8">
        <f>TRUNC(F143+H143+J143,1)</f>
        <v>2821.9</v>
      </c>
      <c r="M143" s="5" t="s">
        <v>46</v>
      </c>
      <c r="N143" s="2" t="s">
        <v>167</v>
      </c>
      <c r="O143" s="2" t="s">
        <v>337</v>
      </c>
      <c r="P143" s="2" t="s">
        <v>55</v>
      </c>
      <c r="Q143" s="2" t="s">
        <v>55</v>
      </c>
      <c r="R143" s="2" t="s">
        <v>54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46</v>
      </c>
      <c r="AW143" s="2" t="s">
        <v>531</v>
      </c>
      <c r="AX143" s="2" t="s">
        <v>46</v>
      </c>
      <c r="AY143" s="2" t="s">
        <v>46</v>
      </c>
    </row>
    <row r="144" spans="1:51" ht="30" customHeight="1">
      <c r="A144" s="5" t="s">
        <v>299</v>
      </c>
      <c r="B144" s="5" t="s">
        <v>46</v>
      </c>
      <c r="C144" s="5" t="s">
        <v>46</v>
      </c>
      <c r="D144" s="6"/>
      <c r="E144" s="7"/>
      <c r="F144" s="8">
        <f>TRUNC(SUMIF(N142:N143, N141, F142:F143),0)</f>
        <v>0</v>
      </c>
      <c r="G144" s="7"/>
      <c r="H144" s="8">
        <f>TRUNC(SUMIF(N142:N143, N141, H142:H143),0)</f>
        <v>5068</v>
      </c>
      <c r="I144" s="7"/>
      <c r="J144" s="8">
        <f>TRUNC(SUMIF(N142:N143, N141, J142:J143),0)</f>
        <v>0</v>
      </c>
      <c r="K144" s="7"/>
      <c r="L144" s="8">
        <f>F144+H144+J144</f>
        <v>5068</v>
      </c>
      <c r="M144" s="5" t="s">
        <v>46</v>
      </c>
      <c r="N144" s="2" t="s">
        <v>75</v>
      </c>
      <c r="O144" s="2" t="s">
        <v>75</v>
      </c>
      <c r="P144" s="2" t="s">
        <v>46</v>
      </c>
      <c r="Q144" s="2" t="s">
        <v>46</v>
      </c>
      <c r="R144" s="2" t="s">
        <v>46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46</v>
      </c>
      <c r="AW144" s="2" t="s">
        <v>46</v>
      </c>
      <c r="AX144" s="2" t="s">
        <v>46</v>
      </c>
      <c r="AY144" s="2" t="s">
        <v>46</v>
      </c>
    </row>
    <row r="145" spans="1:51" ht="30" customHeight="1">
      <c r="A145" s="6"/>
      <c r="B145" s="6"/>
      <c r="C145" s="6"/>
      <c r="D145" s="6"/>
      <c r="E145" s="7"/>
      <c r="F145" s="8"/>
      <c r="G145" s="7"/>
      <c r="H145" s="8"/>
      <c r="I145" s="7"/>
      <c r="J145" s="8"/>
      <c r="K145" s="7"/>
      <c r="L145" s="8"/>
      <c r="M145" s="6"/>
    </row>
    <row r="146" spans="1:51" ht="30" customHeight="1">
      <c r="A146" s="77" t="s">
        <v>532</v>
      </c>
      <c r="B146" s="77"/>
      <c r="C146" s="77"/>
      <c r="D146" s="77"/>
      <c r="E146" s="78"/>
      <c r="F146" s="79"/>
      <c r="G146" s="78"/>
      <c r="H146" s="79"/>
      <c r="I146" s="78"/>
      <c r="J146" s="79"/>
      <c r="K146" s="78"/>
      <c r="L146" s="79"/>
      <c r="M146" s="77"/>
      <c r="N146" s="1" t="s">
        <v>171</v>
      </c>
    </row>
    <row r="147" spans="1:51" ht="30" customHeight="1">
      <c r="A147" s="5" t="s">
        <v>533</v>
      </c>
      <c r="B147" s="5" t="s">
        <v>534</v>
      </c>
      <c r="C147" s="5" t="s">
        <v>397</v>
      </c>
      <c r="D147" s="6">
        <v>15.44</v>
      </c>
      <c r="E147" s="7">
        <f>단가대비표!O114</f>
        <v>790</v>
      </c>
      <c r="F147" s="8">
        <f>TRUNC(E147*D147,1)</f>
        <v>12197.6</v>
      </c>
      <c r="G147" s="7">
        <f>단가대비표!P114</f>
        <v>0</v>
      </c>
      <c r="H147" s="8">
        <f>TRUNC(G147*D147,1)</f>
        <v>0</v>
      </c>
      <c r="I147" s="7">
        <f>단가대비표!V114</f>
        <v>0</v>
      </c>
      <c r="J147" s="8">
        <f>TRUNC(I147*D147,1)</f>
        <v>0</v>
      </c>
      <c r="K147" s="7">
        <f t="shared" ref="K147:L151" si="23">TRUNC(E147+G147+I147,1)</f>
        <v>790</v>
      </c>
      <c r="L147" s="8">
        <f t="shared" si="23"/>
        <v>12197.6</v>
      </c>
      <c r="M147" s="5" t="s">
        <v>46</v>
      </c>
      <c r="N147" s="2" t="s">
        <v>171</v>
      </c>
      <c r="O147" s="2" t="s">
        <v>535</v>
      </c>
      <c r="P147" s="2" t="s">
        <v>55</v>
      </c>
      <c r="Q147" s="2" t="s">
        <v>55</v>
      </c>
      <c r="R147" s="2" t="s">
        <v>54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46</v>
      </c>
      <c r="AW147" s="2" t="s">
        <v>536</v>
      </c>
      <c r="AX147" s="2" t="s">
        <v>46</v>
      </c>
      <c r="AY147" s="2" t="s">
        <v>46</v>
      </c>
    </row>
    <row r="148" spans="1:51" ht="30" customHeight="1">
      <c r="A148" s="5" t="s">
        <v>537</v>
      </c>
      <c r="B148" s="5" t="s">
        <v>538</v>
      </c>
      <c r="C148" s="5" t="s">
        <v>225</v>
      </c>
      <c r="D148" s="6">
        <v>3.15</v>
      </c>
      <c r="E148" s="7">
        <f>단가대비표!O115</f>
        <v>4260</v>
      </c>
      <c r="F148" s="8">
        <f>TRUNC(E148*D148,1)</f>
        <v>13419</v>
      </c>
      <c r="G148" s="7">
        <f>단가대비표!P115</f>
        <v>0</v>
      </c>
      <c r="H148" s="8">
        <f>TRUNC(G148*D148,1)</f>
        <v>0</v>
      </c>
      <c r="I148" s="7">
        <f>단가대비표!V115</f>
        <v>0</v>
      </c>
      <c r="J148" s="8">
        <f>TRUNC(I148*D148,1)</f>
        <v>0</v>
      </c>
      <c r="K148" s="7">
        <f t="shared" si="23"/>
        <v>4260</v>
      </c>
      <c r="L148" s="8">
        <f t="shared" si="23"/>
        <v>13419</v>
      </c>
      <c r="M148" s="5" t="s">
        <v>46</v>
      </c>
      <c r="N148" s="2" t="s">
        <v>171</v>
      </c>
      <c r="O148" s="2" t="s">
        <v>539</v>
      </c>
      <c r="P148" s="2" t="s">
        <v>55</v>
      </c>
      <c r="Q148" s="2" t="s">
        <v>55</v>
      </c>
      <c r="R148" s="2" t="s">
        <v>54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46</v>
      </c>
      <c r="AW148" s="2" t="s">
        <v>540</v>
      </c>
      <c r="AX148" s="2" t="s">
        <v>46</v>
      </c>
      <c r="AY148" s="2" t="s">
        <v>46</v>
      </c>
    </row>
    <row r="149" spans="1:51" ht="30" customHeight="1">
      <c r="A149" s="5" t="s">
        <v>541</v>
      </c>
      <c r="B149" s="5" t="s">
        <v>542</v>
      </c>
      <c r="C149" s="5" t="s">
        <v>331</v>
      </c>
      <c r="D149" s="6">
        <v>14.7</v>
      </c>
      <c r="E149" s="7">
        <f>일위대가목록!E50</f>
        <v>89</v>
      </c>
      <c r="F149" s="8">
        <f>TRUNC(E149*D149,1)</f>
        <v>1308.3</v>
      </c>
      <c r="G149" s="7">
        <f>일위대가목록!F50</f>
        <v>2383</v>
      </c>
      <c r="H149" s="8">
        <f>TRUNC(G149*D149,1)</f>
        <v>35030.1</v>
      </c>
      <c r="I149" s="7">
        <f>일위대가목록!G50</f>
        <v>84</v>
      </c>
      <c r="J149" s="8">
        <f>TRUNC(I149*D149,1)</f>
        <v>1234.8</v>
      </c>
      <c r="K149" s="7">
        <f t="shared" si="23"/>
        <v>2556</v>
      </c>
      <c r="L149" s="8">
        <f t="shared" si="23"/>
        <v>37573.199999999997</v>
      </c>
      <c r="M149" s="5" t="s">
        <v>543</v>
      </c>
      <c r="N149" s="2" t="s">
        <v>171</v>
      </c>
      <c r="O149" s="2" t="s">
        <v>544</v>
      </c>
      <c r="P149" s="2" t="s">
        <v>54</v>
      </c>
      <c r="Q149" s="2" t="s">
        <v>55</v>
      </c>
      <c r="R149" s="2" t="s">
        <v>55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46</v>
      </c>
      <c r="AW149" s="2" t="s">
        <v>545</v>
      </c>
      <c r="AX149" s="2" t="s">
        <v>46</v>
      </c>
      <c r="AY149" s="2" t="s">
        <v>46</v>
      </c>
    </row>
    <row r="150" spans="1:51" ht="30" customHeight="1">
      <c r="A150" s="5" t="s">
        <v>546</v>
      </c>
      <c r="B150" s="5" t="s">
        <v>547</v>
      </c>
      <c r="C150" s="5" t="s">
        <v>51</v>
      </c>
      <c r="D150" s="6">
        <v>0.48</v>
      </c>
      <c r="E150" s="7">
        <f>일위대가목록!E51</f>
        <v>1600</v>
      </c>
      <c r="F150" s="8">
        <f>TRUNC(E150*D150,1)</f>
        <v>768</v>
      </c>
      <c r="G150" s="7">
        <f>일위대가목록!F51</f>
        <v>7256</v>
      </c>
      <c r="H150" s="8">
        <f>TRUNC(G150*D150,1)</f>
        <v>3482.8</v>
      </c>
      <c r="I150" s="7">
        <f>일위대가목록!G51</f>
        <v>0</v>
      </c>
      <c r="J150" s="8">
        <f>TRUNC(I150*D150,1)</f>
        <v>0</v>
      </c>
      <c r="K150" s="7">
        <f t="shared" si="23"/>
        <v>8856</v>
      </c>
      <c r="L150" s="8">
        <f t="shared" si="23"/>
        <v>4250.8</v>
      </c>
      <c r="M150" s="5" t="s">
        <v>548</v>
      </c>
      <c r="N150" s="2" t="s">
        <v>171</v>
      </c>
      <c r="O150" s="2" t="s">
        <v>549</v>
      </c>
      <c r="P150" s="2" t="s">
        <v>54</v>
      </c>
      <c r="Q150" s="2" t="s">
        <v>55</v>
      </c>
      <c r="R150" s="2" t="s">
        <v>55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46</v>
      </c>
      <c r="AW150" s="2" t="s">
        <v>550</v>
      </c>
      <c r="AX150" s="2" t="s">
        <v>46</v>
      </c>
      <c r="AY150" s="2" t="s">
        <v>46</v>
      </c>
    </row>
    <row r="151" spans="1:51" ht="30" customHeight="1">
      <c r="A151" s="5" t="s">
        <v>551</v>
      </c>
      <c r="B151" s="5" t="s">
        <v>552</v>
      </c>
      <c r="C151" s="5" t="s">
        <v>51</v>
      </c>
      <c r="D151" s="6">
        <v>0.24</v>
      </c>
      <c r="E151" s="7">
        <f>일위대가목록!E52</f>
        <v>900</v>
      </c>
      <c r="F151" s="8">
        <f>TRUNC(E151*D151,1)</f>
        <v>216</v>
      </c>
      <c r="G151" s="7">
        <f>일위대가목록!F52</f>
        <v>9675</v>
      </c>
      <c r="H151" s="8">
        <f>TRUNC(G151*D151,1)</f>
        <v>2322</v>
      </c>
      <c r="I151" s="7">
        <f>일위대가목록!G52</f>
        <v>0</v>
      </c>
      <c r="J151" s="8">
        <f>TRUNC(I151*D151,1)</f>
        <v>0</v>
      </c>
      <c r="K151" s="7">
        <f t="shared" si="23"/>
        <v>10575</v>
      </c>
      <c r="L151" s="8">
        <f t="shared" si="23"/>
        <v>2538</v>
      </c>
      <c r="M151" s="5" t="s">
        <v>553</v>
      </c>
      <c r="N151" s="2" t="s">
        <v>171</v>
      </c>
      <c r="O151" s="2" t="s">
        <v>554</v>
      </c>
      <c r="P151" s="2" t="s">
        <v>54</v>
      </c>
      <c r="Q151" s="2" t="s">
        <v>55</v>
      </c>
      <c r="R151" s="2" t="s">
        <v>55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46</v>
      </c>
      <c r="AW151" s="2" t="s">
        <v>555</v>
      </c>
      <c r="AX151" s="2" t="s">
        <v>46</v>
      </c>
      <c r="AY151" s="2" t="s">
        <v>46</v>
      </c>
    </row>
    <row r="152" spans="1:51" ht="30" customHeight="1">
      <c r="A152" s="5" t="s">
        <v>299</v>
      </c>
      <c r="B152" s="5" t="s">
        <v>46</v>
      </c>
      <c r="C152" s="5" t="s">
        <v>46</v>
      </c>
      <c r="D152" s="6"/>
      <c r="E152" s="7"/>
      <c r="F152" s="8">
        <f>TRUNC(SUMIF(N147:N151, N146, F147:F151),0)</f>
        <v>27908</v>
      </c>
      <c r="G152" s="7"/>
      <c r="H152" s="8">
        <f>TRUNC(SUMIF(N147:N151, N146, H147:H151),0)</f>
        <v>40834</v>
      </c>
      <c r="I152" s="7"/>
      <c r="J152" s="8">
        <f>TRUNC(SUMIF(N147:N151, N146, J147:J151),0)</f>
        <v>1234</v>
      </c>
      <c r="K152" s="7"/>
      <c r="L152" s="8">
        <f>F152+H152+J152</f>
        <v>69976</v>
      </c>
      <c r="M152" s="5" t="s">
        <v>46</v>
      </c>
      <c r="N152" s="2" t="s">
        <v>75</v>
      </c>
      <c r="O152" s="2" t="s">
        <v>75</v>
      </c>
      <c r="P152" s="2" t="s">
        <v>46</v>
      </c>
      <c r="Q152" s="2" t="s">
        <v>46</v>
      </c>
      <c r="R152" s="2" t="s">
        <v>46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46</v>
      </c>
      <c r="AW152" s="2" t="s">
        <v>46</v>
      </c>
      <c r="AX152" s="2" t="s">
        <v>46</v>
      </c>
      <c r="AY152" s="2" t="s">
        <v>46</v>
      </c>
    </row>
    <row r="153" spans="1:51" ht="30" customHeight="1">
      <c r="A153" s="6"/>
      <c r="B153" s="6"/>
      <c r="C153" s="6"/>
      <c r="D153" s="6"/>
      <c r="E153" s="7"/>
      <c r="F153" s="8"/>
      <c r="G153" s="7"/>
      <c r="H153" s="8"/>
      <c r="I153" s="7"/>
      <c r="J153" s="8"/>
      <c r="K153" s="7"/>
      <c r="L153" s="8"/>
      <c r="M153" s="6"/>
    </row>
    <row r="154" spans="1:51" ht="30" customHeight="1">
      <c r="A154" s="77" t="s">
        <v>556</v>
      </c>
      <c r="B154" s="77"/>
      <c r="C154" s="77"/>
      <c r="D154" s="77"/>
      <c r="E154" s="78"/>
      <c r="F154" s="79"/>
      <c r="G154" s="78"/>
      <c r="H154" s="79"/>
      <c r="I154" s="78"/>
      <c r="J154" s="79"/>
      <c r="K154" s="78"/>
      <c r="L154" s="79"/>
      <c r="M154" s="77"/>
      <c r="N154" s="1" t="s">
        <v>175</v>
      </c>
    </row>
    <row r="155" spans="1:51" ht="30" customHeight="1">
      <c r="A155" s="5" t="s">
        <v>528</v>
      </c>
      <c r="B155" s="5" t="s">
        <v>335</v>
      </c>
      <c r="C155" s="5" t="s">
        <v>336</v>
      </c>
      <c r="D155" s="6">
        <v>1.4999999999999999E-2</v>
      </c>
      <c r="E155" s="7">
        <f>단가대비표!O80</f>
        <v>0</v>
      </c>
      <c r="F155" s="8">
        <f>TRUNC(E155*D155,1)</f>
        <v>0</v>
      </c>
      <c r="G155" s="7">
        <f>단가대비표!P80</f>
        <v>224657</v>
      </c>
      <c r="H155" s="8">
        <f>TRUNC(G155*D155,1)</f>
        <v>3369.8</v>
      </c>
      <c r="I155" s="7">
        <f>단가대비표!V80</f>
        <v>0</v>
      </c>
      <c r="J155" s="8">
        <f>TRUNC(I155*D155,1)</f>
        <v>0</v>
      </c>
      <c r="K155" s="7">
        <f>TRUNC(E155+G155+I155,1)</f>
        <v>224657</v>
      </c>
      <c r="L155" s="8">
        <f>TRUNC(F155+H155+J155,1)</f>
        <v>3369.8</v>
      </c>
      <c r="M155" s="5" t="s">
        <v>46</v>
      </c>
      <c r="N155" s="2" t="s">
        <v>175</v>
      </c>
      <c r="O155" s="2" t="s">
        <v>529</v>
      </c>
      <c r="P155" s="2" t="s">
        <v>55</v>
      </c>
      <c r="Q155" s="2" t="s">
        <v>55</v>
      </c>
      <c r="R155" s="2" t="s">
        <v>54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46</v>
      </c>
      <c r="AW155" s="2" t="s">
        <v>557</v>
      </c>
      <c r="AX155" s="2" t="s">
        <v>46</v>
      </c>
      <c r="AY155" s="2" t="s">
        <v>46</v>
      </c>
    </row>
    <row r="156" spans="1:51" ht="30" customHeight="1">
      <c r="A156" s="5" t="s">
        <v>334</v>
      </c>
      <c r="B156" s="5" t="s">
        <v>335</v>
      </c>
      <c r="C156" s="5" t="s">
        <v>336</v>
      </c>
      <c r="D156" s="6">
        <v>0.03</v>
      </c>
      <c r="E156" s="7">
        <f>단가대비표!O71</f>
        <v>0</v>
      </c>
      <c r="F156" s="8">
        <f>TRUNC(E156*D156,1)</f>
        <v>0</v>
      </c>
      <c r="G156" s="7">
        <f>단가대비표!P71</f>
        <v>141096</v>
      </c>
      <c r="H156" s="8">
        <f>TRUNC(G156*D156,1)</f>
        <v>4232.8</v>
      </c>
      <c r="I156" s="7">
        <f>단가대비표!V71</f>
        <v>0</v>
      </c>
      <c r="J156" s="8">
        <f>TRUNC(I156*D156,1)</f>
        <v>0</v>
      </c>
      <c r="K156" s="7">
        <f>TRUNC(E156+G156+I156,1)</f>
        <v>141096</v>
      </c>
      <c r="L156" s="8">
        <f>TRUNC(F156+H156+J156,1)</f>
        <v>4232.8</v>
      </c>
      <c r="M156" s="5" t="s">
        <v>46</v>
      </c>
      <c r="N156" s="2" t="s">
        <v>175</v>
      </c>
      <c r="O156" s="2" t="s">
        <v>337</v>
      </c>
      <c r="P156" s="2" t="s">
        <v>55</v>
      </c>
      <c r="Q156" s="2" t="s">
        <v>55</v>
      </c>
      <c r="R156" s="2" t="s">
        <v>54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46</v>
      </c>
      <c r="AW156" s="2" t="s">
        <v>558</v>
      </c>
      <c r="AX156" s="2" t="s">
        <v>46</v>
      </c>
      <c r="AY156" s="2" t="s">
        <v>46</v>
      </c>
    </row>
    <row r="157" spans="1:51" ht="30" customHeight="1">
      <c r="A157" s="5" t="s">
        <v>299</v>
      </c>
      <c r="B157" s="5" t="s">
        <v>46</v>
      </c>
      <c r="C157" s="5" t="s">
        <v>46</v>
      </c>
      <c r="D157" s="6"/>
      <c r="E157" s="7"/>
      <c r="F157" s="8">
        <f>TRUNC(SUMIF(N155:N156, N154, F155:F156),0)</f>
        <v>0</v>
      </c>
      <c r="G157" s="7"/>
      <c r="H157" s="8">
        <f>TRUNC(SUMIF(N155:N156, N154, H155:H156),0)</f>
        <v>7602</v>
      </c>
      <c r="I157" s="7"/>
      <c r="J157" s="8">
        <f>TRUNC(SUMIF(N155:N156, N154, J155:J156),0)</f>
        <v>0</v>
      </c>
      <c r="K157" s="7"/>
      <c r="L157" s="8">
        <f>F157+H157+J157</f>
        <v>7602</v>
      </c>
      <c r="M157" s="5" t="s">
        <v>46</v>
      </c>
      <c r="N157" s="2" t="s">
        <v>75</v>
      </c>
      <c r="O157" s="2" t="s">
        <v>75</v>
      </c>
      <c r="P157" s="2" t="s">
        <v>46</v>
      </c>
      <c r="Q157" s="2" t="s">
        <v>46</v>
      </c>
      <c r="R157" s="2" t="s">
        <v>46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46</v>
      </c>
      <c r="AW157" s="2" t="s">
        <v>46</v>
      </c>
      <c r="AX157" s="2" t="s">
        <v>46</v>
      </c>
      <c r="AY157" s="2" t="s">
        <v>46</v>
      </c>
    </row>
    <row r="158" spans="1:51" ht="30" customHeight="1">
      <c r="A158" s="6"/>
      <c r="B158" s="6"/>
      <c r="C158" s="6"/>
      <c r="D158" s="6"/>
      <c r="E158" s="7"/>
      <c r="F158" s="8"/>
      <c r="G158" s="7"/>
      <c r="H158" s="8"/>
      <c r="I158" s="7"/>
      <c r="J158" s="8"/>
      <c r="K158" s="7"/>
      <c r="L158" s="8"/>
      <c r="M158" s="6"/>
    </row>
    <row r="159" spans="1:51" ht="30" customHeight="1">
      <c r="A159" s="77" t="s">
        <v>559</v>
      </c>
      <c r="B159" s="77"/>
      <c r="C159" s="77"/>
      <c r="D159" s="77"/>
      <c r="E159" s="78"/>
      <c r="F159" s="79"/>
      <c r="G159" s="78"/>
      <c r="H159" s="79"/>
      <c r="I159" s="78"/>
      <c r="J159" s="79"/>
      <c r="K159" s="78"/>
      <c r="L159" s="79"/>
      <c r="M159" s="77"/>
      <c r="N159" s="1" t="s">
        <v>178</v>
      </c>
    </row>
    <row r="160" spans="1:51" ht="30" customHeight="1">
      <c r="A160" s="5" t="s">
        <v>560</v>
      </c>
      <c r="B160" s="5" t="s">
        <v>173</v>
      </c>
      <c r="C160" s="5" t="s">
        <v>51</v>
      </c>
      <c r="D160" s="6">
        <v>1</v>
      </c>
      <c r="E160" s="7">
        <f>일위대가목록!E60</f>
        <v>0</v>
      </c>
      <c r="F160" s="8">
        <f>TRUNC(E160*D160,1)</f>
        <v>0</v>
      </c>
      <c r="G160" s="7">
        <f>일위대가목록!F60</f>
        <v>14760</v>
      </c>
      <c r="H160" s="8">
        <f>TRUNC(G160*D160,1)</f>
        <v>14760</v>
      </c>
      <c r="I160" s="7">
        <f>일위대가목록!G60</f>
        <v>0</v>
      </c>
      <c r="J160" s="8">
        <f>TRUNC(I160*D160,1)</f>
        <v>0</v>
      </c>
      <c r="K160" s="7">
        <f>TRUNC(E160+G160+I160,1)</f>
        <v>14760</v>
      </c>
      <c r="L160" s="8">
        <f>TRUNC(F160+H160+J160,1)</f>
        <v>14760</v>
      </c>
      <c r="M160" s="5" t="s">
        <v>561</v>
      </c>
      <c r="N160" s="2" t="s">
        <v>178</v>
      </c>
      <c r="O160" s="2" t="s">
        <v>562</v>
      </c>
      <c r="P160" s="2" t="s">
        <v>54</v>
      </c>
      <c r="Q160" s="2" t="s">
        <v>55</v>
      </c>
      <c r="R160" s="2" t="s">
        <v>55</v>
      </c>
      <c r="S160" s="3"/>
      <c r="T160" s="3"/>
      <c r="U160" s="3"/>
      <c r="V160" s="3">
        <v>1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46</v>
      </c>
      <c r="AW160" s="2" t="s">
        <v>563</v>
      </c>
      <c r="AX160" s="2" t="s">
        <v>46</v>
      </c>
      <c r="AY160" s="2" t="s">
        <v>46</v>
      </c>
    </row>
    <row r="161" spans="1:51" ht="30" customHeight="1">
      <c r="A161" s="5" t="s">
        <v>465</v>
      </c>
      <c r="B161" s="5" t="s">
        <v>564</v>
      </c>
      <c r="C161" s="5" t="s">
        <v>316</v>
      </c>
      <c r="D161" s="6">
        <v>1</v>
      </c>
      <c r="E161" s="7">
        <f>TRUNC(SUMIF(V160:V161, RIGHTB(O161, 1), H160:H161)*U161, 2)</f>
        <v>738</v>
      </c>
      <c r="F161" s="8">
        <f>TRUNC(E161*D161,1)</f>
        <v>738</v>
      </c>
      <c r="G161" s="7">
        <v>0</v>
      </c>
      <c r="H161" s="8">
        <f>TRUNC(G161*D161,1)</f>
        <v>0</v>
      </c>
      <c r="I161" s="7">
        <v>0</v>
      </c>
      <c r="J161" s="8">
        <f>TRUNC(I161*D161,1)</f>
        <v>0</v>
      </c>
      <c r="K161" s="7">
        <f>TRUNC(E161+G161+I161,1)</f>
        <v>738</v>
      </c>
      <c r="L161" s="8">
        <f>TRUNC(F161+H161+J161,1)</f>
        <v>738</v>
      </c>
      <c r="M161" s="5" t="s">
        <v>46</v>
      </c>
      <c r="N161" s="2" t="s">
        <v>178</v>
      </c>
      <c r="O161" s="2" t="s">
        <v>317</v>
      </c>
      <c r="P161" s="2" t="s">
        <v>55</v>
      </c>
      <c r="Q161" s="2" t="s">
        <v>55</v>
      </c>
      <c r="R161" s="2" t="s">
        <v>55</v>
      </c>
      <c r="S161" s="3">
        <v>1</v>
      </c>
      <c r="T161" s="3">
        <v>0</v>
      </c>
      <c r="U161" s="3">
        <v>0.05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46</v>
      </c>
      <c r="AW161" s="2" t="s">
        <v>565</v>
      </c>
      <c r="AX161" s="2" t="s">
        <v>46</v>
      </c>
      <c r="AY161" s="2" t="s">
        <v>46</v>
      </c>
    </row>
    <row r="162" spans="1:51" ht="30" customHeight="1">
      <c r="A162" s="5" t="s">
        <v>299</v>
      </c>
      <c r="B162" s="5" t="s">
        <v>46</v>
      </c>
      <c r="C162" s="5" t="s">
        <v>46</v>
      </c>
      <c r="D162" s="6"/>
      <c r="E162" s="7"/>
      <c r="F162" s="8">
        <f>TRUNC(SUMIF(N160:N161, N159, F160:F161),0)</f>
        <v>738</v>
      </c>
      <c r="G162" s="7"/>
      <c r="H162" s="8">
        <f>TRUNC(SUMIF(N160:N161, N159, H160:H161),0)</f>
        <v>14760</v>
      </c>
      <c r="I162" s="7"/>
      <c r="J162" s="8">
        <f>TRUNC(SUMIF(N160:N161, N159, J160:J161),0)</f>
        <v>0</v>
      </c>
      <c r="K162" s="7"/>
      <c r="L162" s="8">
        <f>F162+H162+J162</f>
        <v>15498</v>
      </c>
      <c r="M162" s="5" t="s">
        <v>46</v>
      </c>
      <c r="N162" s="2" t="s">
        <v>75</v>
      </c>
      <c r="O162" s="2" t="s">
        <v>75</v>
      </c>
      <c r="P162" s="2" t="s">
        <v>46</v>
      </c>
      <c r="Q162" s="2" t="s">
        <v>46</v>
      </c>
      <c r="R162" s="2" t="s">
        <v>46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46</v>
      </c>
      <c r="AW162" s="2" t="s">
        <v>46</v>
      </c>
      <c r="AX162" s="2" t="s">
        <v>46</v>
      </c>
      <c r="AY162" s="2" t="s">
        <v>46</v>
      </c>
    </row>
    <row r="163" spans="1:51" ht="30" customHeight="1">
      <c r="A163" s="6"/>
      <c r="B163" s="6"/>
      <c r="C163" s="6"/>
      <c r="D163" s="6"/>
      <c r="E163" s="7"/>
      <c r="F163" s="8"/>
      <c r="G163" s="7"/>
      <c r="H163" s="8"/>
      <c r="I163" s="7"/>
      <c r="J163" s="8"/>
      <c r="K163" s="7"/>
      <c r="L163" s="8"/>
      <c r="M163" s="6"/>
    </row>
    <row r="164" spans="1:51" ht="30" customHeight="1">
      <c r="A164" s="77" t="s">
        <v>566</v>
      </c>
      <c r="B164" s="77"/>
      <c r="C164" s="77"/>
      <c r="D164" s="77"/>
      <c r="E164" s="78"/>
      <c r="F164" s="79"/>
      <c r="G164" s="78"/>
      <c r="H164" s="79"/>
      <c r="I164" s="78"/>
      <c r="J164" s="79"/>
      <c r="K164" s="78"/>
      <c r="L164" s="79"/>
      <c r="M164" s="77"/>
      <c r="N164" s="1" t="s">
        <v>182</v>
      </c>
    </row>
    <row r="165" spans="1:51" ht="30" customHeight="1">
      <c r="A165" s="5" t="s">
        <v>417</v>
      </c>
      <c r="B165" s="5" t="s">
        <v>335</v>
      </c>
      <c r="C165" s="5" t="s">
        <v>336</v>
      </c>
      <c r="D165" s="6">
        <v>0.65</v>
      </c>
      <c r="E165" s="7">
        <f>단가대비표!O72</f>
        <v>0</v>
      </c>
      <c r="F165" s="8">
        <f>TRUNC(E165*D165,1)</f>
        <v>0</v>
      </c>
      <c r="G165" s="7">
        <f>단가대비표!P72</f>
        <v>179203</v>
      </c>
      <c r="H165" s="8">
        <f>TRUNC(G165*D165,1)</f>
        <v>116481.9</v>
      </c>
      <c r="I165" s="7">
        <f>단가대비표!V72</f>
        <v>0</v>
      </c>
      <c r="J165" s="8">
        <f>TRUNC(I165*D165,1)</f>
        <v>0</v>
      </c>
      <c r="K165" s="7">
        <f>TRUNC(E165+G165+I165,1)</f>
        <v>179203</v>
      </c>
      <c r="L165" s="8">
        <f>TRUNC(F165+H165+J165,1)</f>
        <v>116481.9</v>
      </c>
      <c r="M165" s="5" t="s">
        <v>46</v>
      </c>
      <c r="N165" s="2" t="s">
        <v>182</v>
      </c>
      <c r="O165" s="2" t="s">
        <v>418</v>
      </c>
      <c r="P165" s="2" t="s">
        <v>55</v>
      </c>
      <c r="Q165" s="2" t="s">
        <v>55</v>
      </c>
      <c r="R165" s="2" t="s">
        <v>54</v>
      </c>
      <c r="S165" s="3"/>
      <c r="T165" s="3"/>
      <c r="U165" s="3"/>
      <c r="V165" s="3">
        <v>1</v>
      </c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46</v>
      </c>
      <c r="AW165" s="2" t="s">
        <v>567</v>
      </c>
      <c r="AX165" s="2" t="s">
        <v>46</v>
      </c>
      <c r="AY165" s="2" t="s">
        <v>46</v>
      </c>
    </row>
    <row r="166" spans="1:51" ht="30" customHeight="1">
      <c r="A166" s="5" t="s">
        <v>465</v>
      </c>
      <c r="B166" s="5" t="s">
        <v>568</v>
      </c>
      <c r="C166" s="5" t="s">
        <v>316</v>
      </c>
      <c r="D166" s="6">
        <v>1</v>
      </c>
      <c r="E166" s="7">
        <v>0</v>
      </c>
      <c r="F166" s="8">
        <f>TRUNC(E166*D166,1)</f>
        <v>0</v>
      </c>
      <c r="G166" s="7">
        <v>0</v>
      </c>
      <c r="H166" s="8">
        <f>TRUNC(G166*D166,1)</f>
        <v>0</v>
      </c>
      <c r="I166" s="7">
        <f>TRUNC(SUMIF(V165:V166, RIGHTB(O166, 1), H165:H166)*U166, 2)</f>
        <v>3494.45</v>
      </c>
      <c r="J166" s="8">
        <f>TRUNC(I166*D166,1)</f>
        <v>3494.4</v>
      </c>
      <c r="K166" s="7">
        <f>TRUNC(E166+G166+I166,1)</f>
        <v>3494.4</v>
      </c>
      <c r="L166" s="8">
        <f>TRUNC(F166+H166+J166,1)</f>
        <v>3494.4</v>
      </c>
      <c r="M166" s="5" t="s">
        <v>46</v>
      </c>
      <c r="N166" s="2" t="s">
        <v>182</v>
      </c>
      <c r="O166" s="2" t="s">
        <v>317</v>
      </c>
      <c r="P166" s="2" t="s">
        <v>55</v>
      </c>
      <c r="Q166" s="2" t="s">
        <v>55</v>
      </c>
      <c r="R166" s="2" t="s">
        <v>55</v>
      </c>
      <c r="S166" s="3">
        <v>1</v>
      </c>
      <c r="T166" s="3">
        <v>2</v>
      </c>
      <c r="U166" s="3">
        <v>0.03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46</v>
      </c>
      <c r="AW166" s="2" t="s">
        <v>569</v>
      </c>
      <c r="AX166" s="2" t="s">
        <v>46</v>
      </c>
      <c r="AY166" s="2" t="s">
        <v>46</v>
      </c>
    </row>
    <row r="167" spans="1:51" ht="30" customHeight="1">
      <c r="A167" s="5" t="s">
        <v>299</v>
      </c>
      <c r="B167" s="5" t="s">
        <v>46</v>
      </c>
      <c r="C167" s="5" t="s">
        <v>46</v>
      </c>
      <c r="D167" s="6"/>
      <c r="E167" s="7"/>
      <c r="F167" s="8">
        <f>TRUNC(SUMIF(N165:N166, N164, F165:F166),0)</f>
        <v>0</v>
      </c>
      <c r="G167" s="7"/>
      <c r="H167" s="8">
        <f>TRUNC(SUMIF(N165:N166, N164, H165:H166),0)</f>
        <v>116481</v>
      </c>
      <c r="I167" s="7"/>
      <c r="J167" s="8">
        <f>TRUNC(SUMIF(N165:N166, N164, J165:J166),0)</f>
        <v>3494</v>
      </c>
      <c r="K167" s="7"/>
      <c r="L167" s="8">
        <f>F167+H167+J167</f>
        <v>119975</v>
      </c>
      <c r="M167" s="5" t="s">
        <v>46</v>
      </c>
      <c r="N167" s="2" t="s">
        <v>75</v>
      </c>
      <c r="O167" s="2" t="s">
        <v>75</v>
      </c>
      <c r="P167" s="2" t="s">
        <v>46</v>
      </c>
      <c r="Q167" s="2" t="s">
        <v>46</v>
      </c>
      <c r="R167" s="2" t="s">
        <v>46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46</v>
      </c>
      <c r="AW167" s="2" t="s">
        <v>46</v>
      </c>
      <c r="AX167" s="2" t="s">
        <v>46</v>
      </c>
      <c r="AY167" s="2" t="s">
        <v>46</v>
      </c>
    </row>
    <row r="168" spans="1:51" ht="30" customHeight="1">
      <c r="A168" s="6"/>
      <c r="B168" s="6"/>
      <c r="C168" s="6"/>
      <c r="D168" s="6"/>
      <c r="E168" s="7"/>
      <c r="F168" s="8"/>
      <c r="G168" s="7"/>
      <c r="H168" s="8"/>
      <c r="I168" s="7"/>
      <c r="J168" s="8"/>
      <c r="K168" s="7"/>
      <c r="L168" s="8"/>
      <c r="M168" s="6"/>
    </row>
    <row r="169" spans="1:51" ht="30" customHeight="1">
      <c r="A169" s="77" t="s">
        <v>570</v>
      </c>
      <c r="B169" s="77"/>
      <c r="C169" s="77"/>
      <c r="D169" s="77"/>
      <c r="E169" s="78"/>
      <c r="F169" s="79"/>
      <c r="G169" s="78"/>
      <c r="H169" s="79"/>
      <c r="I169" s="78"/>
      <c r="J169" s="79"/>
      <c r="K169" s="78"/>
      <c r="L169" s="79"/>
      <c r="M169" s="77"/>
      <c r="N169" s="1" t="s">
        <v>186</v>
      </c>
    </row>
    <row r="170" spans="1:51" ht="30" customHeight="1">
      <c r="A170" s="5" t="s">
        <v>417</v>
      </c>
      <c r="B170" s="5" t="s">
        <v>335</v>
      </c>
      <c r="C170" s="5" t="s">
        <v>336</v>
      </c>
      <c r="D170" s="6">
        <v>0.46</v>
      </c>
      <c r="E170" s="7">
        <f>단가대비표!O72</f>
        <v>0</v>
      </c>
      <c r="F170" s="8">
        <f>TRUNC(E170*D170,1)</f>
        <v>0</v>
      </c>
      <c r="G170" s="7">
        <f>단가대비표!P72</f>
        <v>179203</v>
      </c>
      <c r="H170" s="8">
        <f>TRUNC(G170*D170,1)</f>
        <v>82433.3</v>
      </c>
      <c r="I170" s="7">
        <f>단가대비표!V72</f>
        <v>0</v>
      </c>
      <c r="J170" s="8">
        <f>TRUNC(I170*D170,1)</f>
        <v>0</v>
      </c>
      <c r="K170" s="7">
        <f>TRUNC(E170+G170+I170,1)</f>
        <v>179203</v>
      </c>
      <c r="L170" s="8">
        <f>TRUNC(F170+H170+J170,1)</f>
        <v>82433.3</v>
      </c>
      <c r="M170" s="5" t="s">
        <v>46</v>
      </c>
      <c r="N170" s="2" t="s">
        <v>186</v>
      </c>
      <c r="O170" s="2" t="s">
        <v>418</v>
      </c>
      <c r="P170" s="2" t="s">
        <v>55</v>
      </c>
      <c r="Q170" s="2" t="s">
        <v>55</v>
      </c>
      <c r="R170" s="2" t="s">
        <v>54</v>
      </c>
      <c r="S170" s="3"/>
      <c r="T170" s="3"/>
      <c r="U170" s="3"/>
      <c r="V170" s="3">
        <v>1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46</v>
      </c>
      <c r="AW170" s="2" t="s">
        <v>571</v>
      </c>
      <c r="AX170" s="2" t="s">
        <v>46</v>
      </c>
      <c r="AY170" s="2" t="s">
        <v>46</v>
      </c>
    </row>
    <row r="171" spans="1:51" ht="30" customHeight="1">
      <c r="A171" s="5" t="s">
        <v>465</v>
      </c>
      <c r="B171" s="5" t="s">
        <v>568</v>
      </c>
      <c r="C171" s="5" t="s">
        <v>316</v>
      </c>
      <c r="D171" s="6">
        <v>1</v>
      </c>
      <c r="E171" s="7">
        <v>0</v>
      </c>
      <c r="F171" s="8">
        <f>TRUNC(E171*D171,1)</f>
        <v>0</v>
      </c>
      <c r="G171" s="7">
        <v>0</v>
      </c>
      <c r="H171" s="8">
        <f>TRUNC(G171*D171,1)</f>
        <v>0</v>
      </c>
      <c r="I171" s="7">
        <f>TRUNC(SUMIF(V170:V171, RIGHTB(O171, 1), H170:H171)*U171, 2)</f>
        <v>2472.9899999999998</v>
      </c>
      <c r="J171" s="8">
        <f>TRUNC(I171*D171,1)</f>
        <v>2472.9</v>
      </c>
      <c r="K171" s="7">
        <f>TRUNC(E171+G171+I171,1)</f>
        <v>2472.9</v>
      </c>
      <c r="L171" s="8">
        <f>TRUNC(F171+H171+J171,1)</f>
        <v>2472.9</v>
      </c>
      <c r="M171" s="5" t="s">
        <v>46</v>
      </c>
      <c r="N171" s="2" t="s">
        <v>186</v>
      </c>
      <c r="O171" s="2" t="s">
        <v>317</v>
      </c>
      <c r="P171" s="2" t="s">
        <v>55</v>
      </c>
      <c r="Q171" s="2" t="s">
        <v>55</v>
      </c>
      <c r="R171" s="2" t="s">
        <v>55</v>
      </c>
      <c r="S171" s="3">
        <v>1</v>
      </c>
      <c r="T171" s="3">
        <v>2</v>
      </c>
      <c r="U171" s="3">
        <v>0.03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46</v>
      </c>
      <c r="AW171" s="2" t="s">
        <v>572</v>
      </c>
      <c r="AX171" s="2" t="s">
        <v>46</v>
      </c>
      <c r="AY171" s="2" t="s">
        <v>46</v>
      </c>
    </row>
    <row r="172" spans="1:51" ht="30" customHeight="1">
      <c r="A172" s="5" t="s">
        <v>299</v>
      </c>
      <c r="B172" s="5" t="s">
        <v>46</v>
      </c>
      <c r="C172" s="5" t="s">
        <v>46</v>
      </c>
      <c r="D172" s="6"/>
      <c r="E172" s="7"/>
      <c r="F172" s="8">
        <f>TRUNC(SUMIF(N170:N171, N169, F170:F171),0)</f>
        <v>0</v>
      </c>
      <c r="G172" s="7"/>
      <c r="H172" s="8">
        <f>TRUNC(SUMIF(N170:N171, N169, H170:H171),0)</f>
        <v>82433</v>
      </c>
      <c r="I172" s="7"/>
      <c r="J172" s="8">
        <f>TRUNC(SUMIF(N170:N171, N169, J170:J171),0)</f>
        <v>2472</v>
      </c>
      <c r="K172" s="7"/>
      <c r="L172" s="8">
        <f>F172+H172+J172</f>
        <v>84905</v>
      </c>
      <c r="M172" s="5" t="s">
        <v>46</v>
      </c>
      <c r="N172" s="2" t="s">
        <v>75</v>
      </c>
      <c r="O172" s="2" t="s">
        <v>75</v>
      </c>
      <c r="P172" s="2" t="s">
        <v>46</v>
      </c>
      <c r="Q172" s="2" t="s">
        <v>46</v>
      </c>
      <c r="R172" s="2" t="s">
        <v>46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46</v>
      </c>
      <c r="AW172" s="2" t="s">
        <v>46</v>
      </c>
      <c r="AX172" s="2" t="s">
        <v>46</v>
      </c>
      <c r="AY172" s="2" t="s">
        <v>46</v>
      </c>
    </row>
    <row r="173" spans="1:51" ht="30" customHeight="1">
      <c r="A173" s="6"/>
      <c r="B173" s="6"/>
      <c r="C173" s="6"/>
      <c r="D173" s="6"/>
      <c r="E173" s="7"/>
      <c r="F173" s="8"/>
      <c r="G173" s="7"/>
      <c r="H173" s="8"/>
      <c r="I173" s="7"/>
      <c r="J173" s="8"/>
      <c r="K173" s="7"/>
      <c r="L173" s="8"/>
      <c r="M173" s="6"/>
    </row>
    <row r="174" spans="1:51" ht="30" customHeight="1">
      <c r="A174" s="77" t="s">
        <v>573</v>
      </c>
      <c r="B174" s="77"/>
      <c r="C174" s="77"/>
      <c r="D174" s="77"/>
      <c r="E174" s="78"/>
      <c r="F174" s="79"/>
      <c r="G174" s="78"/>
      <c r="H174" s="79"/>
      <c r="I174" s="78"/>
      <c r="J174" s="79"/>
      <c r="K174" s="78"/>
      <c r="L174" s="79"/>
      <c r="M174" s="77"/>
      <c r="N174" s="1" t="s">
        <v>193</v>
      </c>
    </row>
    <row r="175" spans="1:51" ht="30" customHeight="1">
      <c r="A175" s="5" t="s">
        <v>574</v>
      </c>
      <c r="B175" s="5" t="s">
        <v>575</v>
      </c>
      <c r="C175" s="5" t="s">
        <v>225</v>
      </c>
      <c r="D175" s="6">
        <v>1.3620000000000001</v>
      </c>
      <c r="E175" s="7">
        <f>단가대비표!O56</f>
        <v>180</v>
      </c>
      <c r="F175" s="8">
        <f t="shared" ref="F175:F187" si="24">TRUNC(E175*D175,1)</f>
        <v>245.1</v>
      </c>
      <c r="G175" s="7">
        <f>단가대비표!P56</f>
        <v>0</v>
      </c>
      <c r="H175" s="8">
        <f t="shared" ref="H175:H187" si="25">TRUNC(G175*D175,1)</f>
        <v>0</v>
      </c>
      <c r="I175" s="7">
        <f>단가대비표!V56</f>
        <v>0</v>
      </c>
      <c r="J175" s="8">
        <f t="shared" ref="J175:J187" si="26">TRUNC(I175*D175,1)</f>
        <v>0</v>
      </c>
      <c r="K175" s="7">
        <f t="shared" ref="K175:K187" si="27">TRUNC(E175+G175+I175,1)</f>
        <v>180</v>
      </c>
      <c r="L175" s="8">
        <f t="shared" ref="L175:L187" si="28">TRUNC(F175+H175+J175,1)</f>
        <v>245.1</v>
      </c>
      <c r="M175" s="5" t="s">
        <v>46</v>
      </c>
      <c r="N175" s="2" t="s">
        <v>193</v>
      </c>
      <c r="O175" s="2" t="s">
        <v>576</v>
      </c>
      <c r="P175" s="2" t="s">
        <v>55</v>
      </c>
      <c r="Q175" s="2" t="s">
        <v>55</v>
      </c>
      <c r="R175" s="2" t="s">
        <v>54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46</v>
      </c>
      <c r="AW175" s="2" t="s">
        <v>577</v>
      </c>
      <c r="AX175" s="2" t="s">
        <v>46</v>
      </c>
      <c r="AY175" s="2" t="s">
        <v>46</v>
      </c>
    </row>
    <row r="176" spans="1:51" ht="30" customHeight="1">
      <c r="A176" s="5" t="s">
        <v>578</v>
      </c>
      <c r="B176" s="5" t="s">
        <v>579</v>
      </c>
      <c r="C176" s="5" t="s">
        <v>225</v>
      </c>
      <c r="D176" s="6">
        <v>1.3620000000000001</v>
      </c>
      <c r="E176" s="7">
        <f>일위대가목록!E61</f>
        <v>8</v>
      </c>
      <c r="F176" s="8">
        <f t="shared" si="24"/>
        <v>10.8</v>
      </c>
      <c r="G176" s="7">
        <f>일위대가목록!F61</f>
        <v>746</v>
      </c>
      <c r="H176" s="8">
        <f t="shared" si="25"/>
        <v>1016</v>
      </c>
      <c r="I176" s="7">
        <f>일위대가목록!G61</f>
        <v>0</v>
      </c>
      <c r="J176" s="8">
        <f t="shared" si="26"/>
        <v>0</v>
      </c>
      <c r="K176" s="7">
        <f t="shared" si="27"/>
        <v>754</v>
      </c>
      <c r="L176" s="8">
        <f t="shared" si="28"/>
        <v>1026.8</v>
      </c>
      <c r="M176" s="5" t="s">
        <v>580</v>
      </c>
      <c r="N176" s="2" t="s">
        <v>193</v>
      </c>
      <c r="O176" s="2" t="s">
        <v>581</v>
      </c>
      <c r="P176" s="2" t="s">
        <v>54</v>
      </c>
      <c r="Q176" s="2" t="s">
        <v>55</v>
      </c>
      <c r="R176" s="2" t="s">
        <v>55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46</v>
      </c>
      <c r="AW176" s="2" t="s">
        <v>582</v>
      </c>
      <c r="AX176" s="2" t="s">
        <v>46</v>
      </c>
      <c r="AY176" s="2" t="s">
        <v>46</v>
      </c>
    </row>
    <row r="177" spans="1:51" ht="30" customHeight="1">
      <c r="A177" s="5" t="s">
        <v>583</v>
      </c>
      <c r="B177" s="5" t="s">
        <v>584</v>
      </c>
      <c r="C177" s="5" t="s">
        <v>225</v>
      </c>
      <c r="D177" s="6">
        <v>1.3620000000000001</v>
      </c>
      <c r="E177" s="7">
        <f>단가대비표!O29</f>
        <v>690</v>
      </c>
      <c r="F177" s="8">
        <f t="shared" si="24"/>
        <v>939.7</v>
      </c>
      <c r="G177" s="7">
        <f>단가대비표!P29</f>
        <v>0</v>
      </c>
      <c r="H177" s="8">
        <f t="shared" si="25"/>
        <v>0</v>
      </c>
      <c r="I177" s="7">
        <f>단가대비표!V29</f>
        <v>0</v>
      </c>
      <c r="J177" s="8">
        <f t="shared" si="26"/>
        <v>0</v>
      </c>
      <c r="K177" s="7">
        <f t="shared" si="27"/>
        <v>690</v>
      </c>
      <c r="L177" s="8">
        <f t="shared" si="28"/>
        <v>939.7</v>
      </c>
      <c r="M177" s="5" t="s">
        <v>46</v>
      </c>
      <c r="N177" s="2" t="s">
        <v>193</v>
      </c>
      <c r="O177" s="2" t="s">
        <v>585</v>
      </c>
      <c r="P177" s="2" t="s">
        <v>55</v>
      </c>
      <c r="Q177" s="2" t="s">
        <v>55</v>
      </c>
      <c r="R177" s="2" t="s">
        <v>54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46</v>
      </c>
      <c r="AW177" s="2" t="s">
        <v>586</v>
      </c>
      <c r="AX177" s="2" t="s">
        <v>46</v>
      </c>
      <c r="AY177" s="2" t="s">
        <v>46</v>
      </c>
    </row>
    <row r="178" spans="1:51" ht="30" customHeight="1">
      <c r="A178" s="5" t="s">
        <v>583</v>
      </c>
      <c r="B178" s="5" t="s">
        <v>587</v>
      </c>
      <c r="C178" s="5" t="s">
        <v>156</v>
      </c>
      <c r="D178" s="6">
        <v>1.222</v>
      </c>
      <c r="E178" s="7">
        <f>단가대비표!O30</f>
        <v>1250</v>
      </c>
      <c r="F178" s="8">
        <f t="shared" si="24"/>
        <v>1527.5</v>
      </c>
      <c r="G178" s="7">
        <f>단가대비표!P30</f>
        <v>0</v>
      </c>
      <c r="H178" s="8">
        <f t="shared" si="25"/>
        <v>0</v>
      </c>
      <c r="I178" s="7">
        <f>단가대비표!V30</f>
        <v>0</v>
      </c>
      <c r="J178" s="8">
        <f t="shared" si="26"/>
        <v>0</v>
      </c>
      <c r="K178" s="7">
        <f t="shared" si="27"/>
        <v>1250</v>
      </c>
      <c r="L178" s="8">
        <f t="shared" si="28"/>
        <v>1527.5</v>
      </c>
      <c r="M178" s="5" t="s">
        <v>46</v>
      </c>
      <c r="N178" s="2" t="s">
        <v>193</v>
      </c>
      <c r="O178" s="2" t="s">
        <v>588</v>
      </c>
      <c r="P178" s="2" t="s">
        <v>55</v>
      </c>
      <c r="Q178" s="2" t="s">
        <v>55</v>
      </c>
      <c r="R178" s="2" t="s">
        <v>54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46</v>
      </c>
      <c r="AW178" s="2" t="s">
        <v>589</v>
      </c>
      <c r="AX178" s="2" t="s">
        <v>46</v>
      </c>
      <c r="AY178" s="2" t="s">
        <v>46</v>
      </c>
    </row>
    <row r="179" spans="1:51" ht="30" customHeight="1">
      <c r="A179" s="5" t="s">
        <v>583</v>
      </c>
      <c r="B179" s="5" t="s">
        <v>590</v>
      </c>
      <c r="C179" s="5" t="s">
        <v>156</v>
      </c>
      <c r="D179" s="6">
        <v>0.52500000000000002</v>
      </c>
      <c r="E179" s="7">
        <f>단가대비표!O31</f>
        <v>780</v>
      </c>
      <c r="F179" s="8">
        <f t="shared" si="24"/>
        <v>409.5</v>
      </c>
      <c r="G179" s="7">
        <f>단가대비표!P31</f>
        <v>0</v>
      </c>
      <c r="H179" s="8">
        <f t="shared" si="25"/>
        <v>0</v>
      </c>
      <c r="I179" s="7">
        <f>단가대비표!V31</f>
        <v>0</v>
      </c>
      <c r="J179" s="8">
        <f t="shared" si="26"/>
        <v>0</v>
      </c>
      <c r="K179" s="7">
        <f t="shared" si="27"/>
        <v>780</v>
      </c>
      <c r="L179" s="8">
        <f t="shared" si="28"/>
        <v>409.5</v>
      </c>
      <c r="M179" s="5" t="s">
        <v>46</v>
      </c>
      <c r="N179" s="2" t="s">
        <v>193</v>
      </c>
      <c r="O179" s="2" t="s">
        <v>591</v>
      </c>
      <c r="P179" s="2" t="s">
        <v>55</v>
      </c>
      <c r="Q179" s="2" t="s">
        <v>55</v>
      </c>
      <c r="R179" s="2" t="s">
        <v>54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46</v>
      </c>
      <c r="AW179" s="2" t="s">
        <v>592</v>
      </c>
      <c r="AX179" s="2" t="s">
        <v>46</v>
      </c>
      <c r="AY179" s="2" t="s">
        <v>46</v>
      </c>
    </row>
    <row r="180" spans="1:51" ht="30" customHeight="1">
      <c r="A180" s="5" t="s">
        <v>583</v>
      </c>
      <c r="B180" s="5" t="s">
        <v>593</v>
      </c>
      <c r="C180" s="5" t="s">
        <v>594</v>
      </c>
      <c r="D180" s="6">
        <v>1.3620000000000001</v>
      </c>
      <c r="E180" s="7">
        <f>단가대비표!O32</f>
        <v>250</v>
      </c>
      <c r="F180" s="8">
        <f t="shared" si="24"/>
        <v>340.5</v>
      </c>
      <c r="G180" s="7">
        <f>단가대비표!P32</f>
        <v>0</v>
      </c>
      <c r="H180" s="8">
        <f t="shared" si="25"/>
        <v>0</v>
      </c>
      <c r="I180" s="7">
        <f>단가대비표!V32</f>
        <v>0</v>
      </c>
      <c r="J180" s="8">
        <f t="shared" si="26"/>
        <v>0</v>
      </c>
      <c r="K180" s="7">
        <f t="shared" si="27"/>
        <v>250</v>
      </c>
      <c r="L180" s="8">
        <f t="shared" si="28"/>
        <v>340.5</v>
      </c>
      <c r="M180" s="5" t="s">
        <v>46</v>
      </c>
      <c r="N180" s="2" t="s">
        <v>193</v>
      </c>
      <c r="O180" s="2" t="s">
        <v>595</v>
      </c>
      <c r="P180" s="2" t="s">
        <v>55</v>
      </c>
      <c r="Q180" s="2" t="s">
        <v>55</v>
      </c>
      <c r="R180" s="2" t="s">
        <v>54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46</v>
      </c>
      <c r="AW180" s="2" t="s">
        <v>596</v>
      </c>
      <c r="AX180" s="2" t="s">
        <v>46</v>
      </c>
      <c r="AY180" s="2" t="s">
        <v>46</v>
      </c>
    </row>
    <row r="181" spans="1:51" ht="30" customHeight="1">
      <c r="A181" s="5" t="s">
        <v>583</v>
      </c>
      <c r="B181" s="5" t="s">
        <v>597</v>
      </c>
      <c r="C181" s="5" t="s">
        <v>594</v>
      </c>
      <c r="D181" s="6">
        <v>0.58399999999999996</v>
      </c>
      <c r="E181" s="7">
        <f>단가대비표!O33</f>
        <v>111</v>
      </c>
      <c r="F181" s="8">
        <f t="shared" si="24"/>
        <v>64.8</v>
      </c>
      <c r="G181" s="7">
        <f>단가대비표!P33</f>
        <v>0</v>
      </c>
      <c r="H181" s="8">
        <f t="shared" si="25"/>
        <v>0</v>
      </c>
      <c r="I181" s="7">
        <f>단가대비표!V33</f>
        <v>0</v>
      </c>
      <c r="J181" s="8">
        <f t="shared" si="26"/>
        <v>0</v>
      </c>
      <c r="K181" s="7">
        <f t="shared" si="27"/>
        <v>111</v>
      </c>
      <c r="L181" s="8">
        <f t="shared" si="28"/>
        <v>64.8</v>
      </c>
      <c r="M181" s="5" t="s">
        <v>46</v>
      </c>
      <c r="N181" s="2" t="s">
        <v>193</v>
      </c>
      <c r="O181" s="2" t="s">
        <v>598</v>
      </c>
      <c r="P181" s="2" t="s">
        <v>55</v>
      </c>
      <c r="Q181" s="2" t="s">
        <v>55</v>
      </c>
      <c r="R181" s="2" t="s">
        <v>54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46</v>
      </c>
      <c r="AW181" s="2" t="s">
        <v>599</v>
      </c>
      <c r="AX181" s="2" t="s">
        <v>46</v>
      </c>
      <c r="AY181" s="2" t="s">
        <v>46</v>
      </c>
    </row>
    <row r="182" spans="1:51" ht="30" customHeight="1">
      <c r="A182" s="5" t="s">
        <v>583</v>
      </c>
      <c r="B182" s="5" t="s">
        <v>600</v>
      </c>
      <c r="C182" s="5" t="s">
        <v>594</v>
      </c>
      <c r="D182" s="6">
        <v>0.19500000000000001</v>
      </c>
      <c r="E182" s="7">
        <f>단가대비표!O34</f>
        <v>107</v>
      </c>
      <c r="F182" s="8">
        <f t="shared" si="24"/>
        <v>20.8</v>
      </c>
      <c r="G182" s="7">
        <f>단가대비표!P34</f>
        <v>0</v>
      </c>
      <c r="H182" s="8">
        <f t="shared" si="25"/>
        <v>0</v>
      </c>
      <c r="I182" s="7">
        <f>단가대비표!V34</f>
        <v>0</v>
      </c>
      <c r="J182" s="8">
        <f t="shared" si="26"/>
        <v>0</v>
      </c>
      <c r="K182" s="7">
        <f t="shared" si="27"/>
        <v>107</v>
      </c>
      <c r="L182" s="8">
        <f t="shared" si="28"/>
        <v>20.8</v>
      </c>
      <c r="M182" s="5" t="s">
        <v>46</v>
      </c>
      <c r="N182" s="2" t="s">
        <v>193</v>
      </c>
      <c r="O182" s="2" t="s">
        <v>601</v>
      </c>
      <c r="P182" s="2" t="s">
        <v>55</v>
      </c>
      <c r="Q182" s="2" t="s">
        <v>55</v>
      </c>
      <c r="R182" s="2" t="s">
        <v>54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46</v>
      </c>
      <c r="AW182" s="2" t="s">
        <v>602</v>
      </c>
      <c r="AX182" s="2" t="s">
        <v>46</v>
      </c>
      <c r="AY182" s="2" t="s">
        <v>46</v>
      </c>
    </row>
    <row r="183" spans="1:51" ht="30" customHeight="1">
      <c r="A183" s="5" t="s">
        <v>583</v>
      </c>
      <c r="B183" s="5" t="s">
        <v>603</v>
      </c>
      <c r="C183" s="5" t="s">
        <v>156</v>
      </c>
      <c r="D183" s="6">
        <v>3.6749999999999998</v>
      </c>
      <c r="E183" s="7">
        <f>단가대비표!O28</f>
        <v>620</v>
      </c>
      <c r="F183" s="8">
        <f t="shared" si="24"/>
        <v>2278.5</v>
      </c>
      <c r="G183" s="7">
        <f>단가대비표!P28</f>
        <v>0</v>
      </c>
      <c r="H183" s="8">
        <f t="shared" si="25"/>
        <v>0</v>
      </c>
      <c r="I183" s="7">
        <f>단가대비표!V28</f>
        <v>0</v>
      </c>
      <c r="J183" s="8">
        <f t="shared" si="26"/>
        <v>0</v>
      </c>
      <c r="K183" s="7">
        <f t="shared" si="27"/>
        <v>620</v>
      </c>
      <c r="L183" s="8">
        <f t="shared" si="28"/>
        <v>2278.5</v>
      </c>
      <c r="M183" s="5" t="s">
        <v>46</v>
      </c>
      <c r="N183" s="2" t="s">
        <v>193</v>
      </c>
      <c r="O183" s="2" t="s">
        <v>604</v>
      </c>
      <c r="P183" s="2" t="s">
        <v>55</v>
      </c>
      <c r="Q183" s="2" t="s">
        <v>55</v>
      </c>
      <c r="R183" s="2" t="s">
        <v>54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46</v>
      </c>
      <c r="AW183" s="2" t="s">
        <v>605</v>
      </c>
      <c r="AX183" s="2" t="s">
        <v>46</v>
      </c>
      <c r="AY183" s="2" t="s">
        <v>46</v>
      </c>
    </row>
    <row r="184" spans="1:51" ht="30" customHeight="1">
      <c r="A184" s="5" t="s">
        <v>583</v>
      </c>
      <c r="B184" s="5" t="s">
        <v>606</v>
      </c>
      <c r="C184" s="5" t="s">
        <v>225</v>
      </c>
      <c r="D184" s="6">
        <v>4.0839999999999996</v>
      </c>
      <c r="E184" s="7">
        <f>단가대비표!O35</f>
        <v>60</v>
      </c>
      <c r="F184" s="8">
        <f t="shared" si="24"/>
        <v>245</v>
      </c>
      <c r="G184" s="7">
        <f>단가대비표!P35</f>
        <v>0</v>
      </c>
      <c r="H184" s="8">
        <f t="shared" si="25"/>
        <v>0</v>
      </c>
      <c r="I184" s="7">
        <f>단가대비표!V35</f>
        <v>0</v>
      </c>
      <c r="J184" s="8">
        <f t="shared" si="26"/>
        <v>0</v>
      </c>
      <c r="K184" s="7">
        <f t="shared" si="27"/>
        <v>60</v>
      </c>
      <c r="L184" s="8">
        <f t="shared" si="28"/>
        <v>245</v>
      </c>
      <c r="M184" s="5" t="s">
        <v>46</v>
      </c>
      <c r="N184" s="2" t="s">
        <v>193</v>
      </c>
      <c r="O184" s="2" t="s">
        <v>607</v>
      </c>
      <c r="P184" s="2" t="s">
        <v>55</v>
      </c>
      <c r="Q184" s="2" t="s">
        <v>55</v>
      </c>
      <c r="R184" s="2" t="s">
        <v>54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46</v>
      </c>
      <c r="AW184" s="2" t="s">
        <v>608</v>
      </c>
      <c r="AX184" s="2" t="s">
        <v>46</v>
      </c>
      <c r="AY184" s="2" t="s">
        <v>46</v>
      </c>
    </row>
    <row r="185" spans="1:51" ht="30" customHeight="1">
      <c r="A185" s="5" t="s">
        <v>583</v>
      </c>
      <c r="B185" s="5" t="s">
        <v>609</v>
      </c>
      <c r="C185" s="5" t="s">
        <v>225</v>
      </c>
      <c r="D185" s="6">
        <v>0.58399999999999996</v>
      </c>
      <c r="E185" s="7">
        <f>단가대비표!O36</f>
        <v>80</v>
      </c>
      <c r="F185" s="8">
        <f t="shared" si="24"/>
        <v>46.7</v>
      </c>
      <c r="G185" s="7">
        <f>단가대비표!P36</f>
        <v>0</v>
      </c>
      <c r="H185" s="8">
        <f t="shared" si="25"/>
        <v>0</v>
      </c>
      <c r="I185" s="7">
        <f>단가대비표!V36</f>
        <v>0</v>
      </c>
      <c r="J185" s="8">
        <f t="shared" si="26"/>
        <v>0</v>
      </c>
      <c r="K185" s="7">
        <f t="shared" si="27"/>
        <v>80</v>
      </c>
      <c r="L185" s="8">
        <f t="shared" si="28"/>
        <v>46.7</v>
      </c>
      <c r="M185" s="5" t="s">
        <v>46</v>
      </c>
      <c r="N185" s="2" t="s">
        <v>193</v>
      </c>
      <c r="O185" s="2" t="s">
        <v>610</v>
      </c>
      <c r="P185" s="2" t="s">
        <v>55</v>
      </c>
      <c r="Q185" s="2" t="s">
        <v>55</v>
      </c>
      <c r="R185" s="2" t="s">
        <v>54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46</v>
      </c>
      <c r="AW185" s="2" t="s">
        <v>611</v>
      </c>
      <c r="AX185" s="2" t="s">
        <v>46</v>
      </c>
      <c r="AY185" s="2" t="s">
        <v>46</v>
      </c>
    </row>
    <row r="186" spans="1:51" ht="30" customHeight="1">
      <c r="A186" s="5" t="s">
        <v>583</v>
      </c>
      <c r="B186" s="5" t="s">
        <v>612</v>
      </c>
      <c r="C186" s="5" t="s">
        <v>225</v>
      </c>
      <c r="D186" s="6">
        <v>42.33</v>
      </c>
      <c r="E186" s="7">
        <f>단가대비표!O37</f>
        <v>13.3</v>
      </c>
      <c r="F186" s="8">
        <f t="shared" si="24"/>
        <v>562.9</v>
      </c>
      <c r="G186" s="7">
        <f>단가대비표!P37</f>
        <v>0</v>
      </c>
      <c r="H186" s="8">
        <f t="shared" si="25"/>
        <v>0</v>
      </c>
      <c r="I186" s="7">
        <f>단가대비표!V37</f>
        <v>0</v>
      </c>
      <c r="J186" s="8">
        <f t="shared" si="26"/>
        <v>0</v>
      </c>
      <c r="K186" s="7">
        <f t="shared" si="27"/>
        <v>13.3</v>
      </c>
      <c r="L186" s="8">
        <f t="shared" si="28"/>
        <v>562.9</v>
      </c>
      <c r="M186" s="5" t="s">
        <v>613</v>
      </c>
      <c r="N186" s="2" t="s">
        <v>193</v>
      </c>
      <c r="O186" s="2" t="s">
        <v>614</v>
      </c>
      <c r="P186" s="2" t="s">
        <v>55</v>
      </c>
      <c r="Q186" s="2" t="s">
        <v>55</v>
      </c>
      <c r="R186" s="2" t="s">
        <v>54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46</v>
      </c>
      <c r="AW186" s="2" t="s">
        <v>615</v>
      </c>
      <c r="AX186" s="2" t="s">
        <v>46</v>
      </c>
      <c r="AY186" s="2" t="s">
        <v>46</v>
      </c>
    </row>
    <row r="187" spans="1:51" ht="30" customHeight="1">
      <c r="A187" s="5" t="s">
        <v>190</v>
      </c>
      <c r="B187" s="5" t="s">
        <v>46</v>
      </c>
      <c r="C187" s="5" t="s">
        <v>51</v>
      </c>
      <c r="D187" s="6">
        <v>1</v>
      </c>
      <c r="E187" s="7">
        <f>일위대가목록!E62</f>
        <v>0</v>
      </c>
      <c r="F187" s="8">
        <f t="shared" si="24"/>
        <v>0</v>
      </c>
      <c r="G187" s="7">
        <f>일위대가목록!F62</f>
        <v>9433</v>
      </c>
      <c r="H187" s="8">
        <f t="shared" si="25"/>
        <v>9433</v>
      </c>
      <c r="I187" s="7">
        <f>일위대가목록!G62</f>
        <v>565</v>
      </c>
      <c r="J187" s="8">
        <f t="shared" si="26"/>
        <v>565</v>
      </c>
      <c r="K187" s="7">
        <f t="shared" si="27"/>
        <v>9998</v>
      </c>
      <c r="L187" s="8">
        <f t="shared" si="28"/>
        <v>9998</v>
      </c>
      <c r="M187" s="5" t="s">
        <v>616</v>
      </c>
      <c r="N187" s="2" t="s">
        <v>193</v>
      </c>
      <c r="O187" s="2" t="s">
        <v>617</v>
      </c>
      <c r="P187" s="2" t="s">
        <v>54</v>
      </c>
      <c r="Q187" s="2" t="s">
        <v>55</v>
      </c>
      <c r="R187" s="2" t="s">
        <v>55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46</v>
      </c>
      <c r="AW187" s="2" t="s">
        <v>618</v>
      </c>
      <c r="AX187" s="2" t="s">
        <v>46</v>
      </c>
      <c r="AY187" s="2" t="s">
        <v>46</v>
      </c>
    </row>
    <row r="188" spans="1:51" ht="30" customHeight="1">
      <c r="A188" s="5" t="s">
        <v>299</v>
      </c>
      <c r="B188" s="5" t="s">
        <v>46</v>
      </c>
      <c r="C188" s="5" t="s">
        <v>46</v>
      </c>
      <c r="D188" s="6"/>
      <c r="E188" s="7"/>
      <c r="F188" s="8">
        <f>TRUNC(SUMIF(N175:N187, N174, F175:F187),0)</f>
        <v>6691</v>
      </c>
      <c r="G188" s="7"/>
      <c r="H188" s="8">
        <f>TRUNC(SUMIF(N175:N187, N174, H175:H187),0)</f>
        <v>10449</v>
      </c>
      <c r="I188" s="7"/>
      <c r="J188" s="8">
        <f>TRUNC(SUMIF(N175:N187, N174, J175:J187),0)</f>
        <v>565</v>
      </c>
      <c r="K188" s="7"/>
      <c r="L188" s="8">
        <f>F188+H188+J188</f>
        <v>17705</v>
      </c>
      <c r="M188" s="5" t="s">
        <v>46</v>
      </c>
      <c r="N188" s="2" t="s">
        <v>75</v>
      </c>
      <c r="O188" s="2" t="s">
        <v>75</v>
      </c>
      <c r="P188" s="2" t="s">
        <v>46</v>
      </c>
      <c r="Q188" s="2" t="s">
        <v>46</v>
      </c>
      <c r="R188" s="2" t="s">
        <v>46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46</v>
      </c>
      <c r="AW188" s="2" t="s">
        <v>46</v>
      </c>
      <c r="AX188" s="2" t="s">
        <v>46</v>
      </c>
      <c r="AY188" s="2" t="s">
        <v>46</v>
      </c>
    </row>
    <row r="189" spans="1:51" ht="30" customHeight="1">
      <c r="A189" s="6"/>
      <c r="B189" s="6"/>
      <c r="C189" s="6"/>
      <c r="D189" s="6"/>
      <c r="E189" s="7"/>
      <c r="F189" s="8"/>
      <c r="G189" s="7"/>
      <c r="H189" s="8"/>
      <c r="I189" s="7"/>
      <c r="J189" s="8"/>
      <c r="K189" s="7"/>
      <c r="L189" s="8"/>
      <c r="M189" s="6"/>
    </row>
    <row r="190" spans="1:51" ht="30" customHeight="1">
      <c r="A190" s="77" t="s">
        <v>619</v>
      </c>
      <c r="B190" s="77"/>
      <c r="C190" s="77"/>
      <c r="D190" s="77"/>
      <c r="E190" s="78"/>
      <c r="F190" s="79"/>
      <c r="G190" s="78"/>
      <c r="H190" s="79"/>
      <c r="I190" s="78"/>
      <c r="J190" s="79"/>
      <c r="K190" s="78"/>
      <c r="L190" s="79"/>
      <c r="M190" s="77"/>
      <c r="N190" s="1" t="s">
        <v>198</v>
      </c>
    </row>
    <row r="191" spans="1:51" ht="30" customHeight="1">
      <c r="A191" s="5" t="s">
        <v>620</v>
      </c>
      <c r="B191" s="5" t="s">
        <v>46</v>
      </c>
      <c r="C191" s="5" t="s">
        <v>51</v>
      </c>
      <c r="D191" s="6">
        <v>1</v>
      </c>
      <c r="E191" s="7">
        <f>일위대가목록!E63</f>
        <v>0</v>
      </c>
      <c r="F191" s="8">
        <f>TRUNC(E191*D191,1)</f>
        <v>0</v>
      </c>
      <c r="G191" s="7">
        <f>일위대가목록!F63</f>
        <v>11723</v>
      </c>
      <c r="H191" s="8">
        <f>TRUNC(G191*D191,1)</f>
        <v>11723</v>
      </c>
      <c r="I191" s="7">
        <f>일위대가목록!G63</f>
        <v>351</v>
      </c>
      <c r="J191" s="8">
        <f>TRUNC(I191*D191,1)</f>
        <v>351</v>
      </c>
      <c r="K191" s="7">
        <f>TRUNC(E191+G191+I191,1)</f>
        <v>12074</v>
      </c>
      <c r="L191" s="8">
        <f>TRUNC(F191+H191+J191,1)</f>
        <v>12074</v>
      </c>
      <c r="M191" s="5" t="s">
        <v>621</v>
      </c>
      <c r="N191" s="2" t="s">
        <v>198</v>
      </c>
      <c r="O191" s="2" t="s">
        <v>622</v>
      </c>
      <c r="P191" s="2" t="s">
        <v>54</v>
      </c>
      <c r="Q191" s="2" t="s">
        <v>55</v>
      </c>
      <c r="R191" s="2" t="s">
        <v>55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46</v>
      </c>
      <c r="AW191" s="2" t="s">
        <v>623</v>
      </c>
      <c r="AX191" s="2" t="s">
        <v>46</v>
      </c>
      <c r="AY191" s="2" t="s">
        <v>46</v>
      </c>
    </row>
    <row r="192" spans="1:51" ht="30" customHeight="1">
      <c r="A192" s="5" t="s">
        <v>624</v>
      </c>
      <c r="B192" s="5" t="s">
        <v>625</v>
      </c>
      <c r="C192" s="5" t="s">
        <v>51</v>
      </c>
      <c r="D192" s="6">
        <v>1.05</v>
      </c>
      <c r="E192" s="7">
        <f>단가대비표!O27</f>
        <v>14300</v>
      </c>
      <c r="F192" s="8">
        <f>TRUNC(E192*D192,1)</f>
        <v>15015</v>
      </c>
      <c r="G192" s="7">
        <f>단가대비표!P27</f>
        <v>0</v>
      </c>
      <c r="H192" s="8">
        <f>TRUNC(G192*D192,1)</f>
        <v>0</v>
      </c>
      <c r="I192" s="7">
        <f>단가대비표!V27</f>
        <v>0</v>
      </c>
      <c r="J192" s="8">
        <f>TRUNC(I192*D192,1)</f>
        <v>0</v>
      </c>
      <c r="K192" s="7">
        <f>TRUNC(E192+G192+I192,1)</f>
        <v>14300</v>
      </c>
      <c r="L192" s="8">
        <f>TRUNC(F192+H192+J192,1)</f>
        <v>15015</v>
      </c>
      <c r="M192" s="5" t="s">
        <v>46</v>
      </c>
      <c r="N192" s="2" t="s">
        <v>198</v>
      </c>
      <c r="O192" s="2" t="s">
        <v>626</v>
      </c>
      <c r="P192" s="2" t="s">
        <v>55</v>
      </c>
      <c r="Q192" s="2" t="s">
        <v>55</v>
      </c>
      <c r="R192" s="2" t="s">
        <v>54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46</v>
      </c>
      <c r="AW192" s="2" t="s">
        <v>627</v>
      </c>
      <c r="AX192" s="2" t="s">
        <v>46</v>
      </c>
      <c r="AY192" s="2" t="s">
        <v>46</v>
      </c>
    </row>
    <row r="193" spans="1:51" ht="30" customHeight="1">
      <c r="A193" s="5" t="s">
        <v>299</v>
      </c>
      <c r="B193" s="5" t="s">
        <v>46</v>
      </c>
      <c r="C193" s="5" t="s">
        <v>46</v>
      </c>
      <c r="D193" s="6"/>
      <c r="E193" s="7"/>
      <c r="F193" s="8">
        <f>TRUNC(SUMIF(N191:N192, N190, F191:F192),0)</f>
        <v>15015</v>
      </c>
      <c r="G193" s="7"/>
      <c r="H193" s="8">
        <f>TRUNC(SUMIF(N191:N192, N190, H191:H192),0)</f>
        <v>11723</v>
      </c>
      <c r="I193" s="7"/>
      <c r="J193" s="8">
        <f>TRUNC(SUMIF(N191:N192, N190, J191:J192),0)</f>
        <v>351</v>
      </c>
      <c r="K193" s="7"/>
      <c r="L193" s="8">
        <f>F193+H193+J193</f>
        <v>27089</v>
      </c>
      <c r="M193" s="5" t="s">
        <v>46</v>
      </c>
      <c r="N193" s="2" t="s">
        <v>75</v>
      </c>
      <c r="O193" s="2" t="s">
        <v>75</v>
      </c>
      <c r="P193" s="2" t="s">
        <v>46</v>
      </c>
      <c r="Q193" s="2" t="s">
        <v>46</v>
      </c>
      <c r="R193" s="2" t="s">
        <v>46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46</v>
      </c>
      <c r="AW193" s="2" t="s">
        <v>46</v>
      </c>
      <c r="AX193" s="2" t="s">
        <v>46</v>
      </c>
      <c r="AY193" s="2" t="s">
        <v>46</v>
      </c>
    </row>
    <row r="194" spans="1:51" ht="30" customHeight="1">
      <c r="A194" s="6"/>
      <c r="B194" s="6"/>
      <c r="C194" s="6"/>
      <c r="D194" s="6"/>
      <c r="E194" s="7"/>
      <c r="F194" s="8"/>
      <c r="G194" s="7"/>
      <c r="H194" s="8"/>
      <c r="I194" s="7"/>
      <c r="J194" s="8"/>
      <c r="K194" s="7"/>
      <c r="L194" s="8"/>
      <c r="M194" s="6"/>
    </row>
    <row r="195" spans="1:51" ht="30" customHeight="1">
      <c r="A195" s="77" t="s">
        <v>628</v>
      </c>
      <c r="B195" s="77"/>
      <c r="C195" s="77"/>
      <c r="D195" s="77"/>
      <c r="E195" s="78"/>
      <c r="F195" s="79"/>
      <c r="G195" s="78"/>
      <c r="H195" s="79"/>
      <c r="I195" s="78"/>
      <c r="J195" s="79"/>
      <c r="K195" s="78"/>
      <c r="L195" s="79"/>
      <c r="M195" s="77"/>
      <c r="N195" s="1" t="s">
        <v>203</v>
      </c>
    </row>
    <row r="196" spans="1:51" ht="30" customHeight="1">
      <c r="A196" s="5" t="s">
        <v>583</v>
      </c>
      <c r="B196" s="5" t="s">
        <v>629</v>
      </c>
      <c r="C196" s="5" t="s">
        <v>156</v>
      </c>
      <c r="D196" s="6">
        <v>1.1000000000000001</v>
      </c>
      <c r="E196" s="7">
        <f>단가대비표!O38</f>
        <v>1890</v>
      </c>
      <c r="F196" s="8">
        <f>TRUNC(E196*D196,1)</f>
        <v>2079</v>
      </c>
      <c r="G196" s="7">
        <f>단가대비표!P38</f>
        <v>0</v>
      </c>
      <c r="H196" s="8">
        <f>TRUNC(G196*D196,1)</f>
        <v>0</v>
      </c>
      <c r="I196" s="7">
        <f>단가대비표!V38</f>
        <v>0</v>
      </c>
      <c r="J196" s="8">
        <f>TRUNC(I196*D196,1)</f>
        <v>0</v>
      </c>
      <c r="K196" s="7">
        <f t="shared" ref="K196:L198" si="29">TRUNC(E196+G196+I196,1)</f>
        <v>1890</v>
      </c>
      <c r="L196" s="8">
        <f t="shared" si="29"/>
        <v>2079</v>
      </c>
      <c r="M196" s="5" t="s">
        <v>46</v>
      </c>
      <c r="N196" s="2" t="s">
        <v>203</v>
      </c>
      <c r="O196" s="2" t="s">
        <v>630</v>
      </c>
      <c r="P196" s="2" t="s">
        <v>55</v>
      </c>
      <c r="Q196" s="2" t="s">
        <v>55</v>
      </c>
      <c r="R196" s="2" t="s">
        <v>54</v>
      </c>
      <c r="S196" s="3"/>
      <c r="T196" s="3"/>
      <c r="U196" s="3"/>
      <c r="V196" s="3">
        <v>1</v>
      </c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46</v>
      </c>
      <c r="AW196" s="2" t="s">
        <v>631</v>
      </c>
      <c r="AX196" s="2" t="s">
        <v>46</v>
      </c>
      <c r="AY196" s="2" t="s">
        <v>46</v>
      </c>
    </row>
    <row r="197" spans="1:51" ht="30" customHeight="1">
      <c r="A197" s="5" t="s">
        <v>351</v>
      </c>
      <c r="B197" s="5" t="s">
        <v>632</v>
      </c>
      <c r="C197" s="5" t="s">
        <v>316</v>
      </c>
      <c r="D197" s="6">
        <v>1</v>
      </c>
      <c r="E197" s="7">
        <f>TRUNC(SUMIF(V196:V198, RIGHTB(O197, 1), F196:F198)*U197, 2)</f>
        <v>103.95</v>
      </c>
      <c r="F197" s="8">
        <f>TRUNC(E197*D197,1)</f>
        <v>103.9</v>
      </c>
      <c r="G197" s="7">
        <v>0</v>
      </c>
      <c r="H197" s="8">
        <f>TRUNC(G197*D197,1)</f>
        <v>0</v>
      </c>
      <c r="I197" s="7">
        <v>0</v>
      </c>
      <c r="J197" s="8">
        <f>TRUNC(I197*D197,1)</f>
        <v>0</v>
      </c>
      <c r="K197" s="7">
        <f t="shared" si="29"/>
        <v>103.9</v>
      </c>
      <c r="L197" s="8">
        <f t="shared" si="29"/>
        <v>103.9</v>
      </c>
      <c r="M197" s="5" t="s">
        <v>46</v>
      </c>
      <c r="N197" s="2" t="s">
        <v>203</v>
      </c>
      <c r="O197" s="2" t="s">
        <v>317</v>
      </c>
      <c r="P197" s="2" t="s">
        <v>55</v>
      </c>
      <c r="Q197" s="2" t="s">
        <v>55</v>
      </c>
      <c r="R197" s="2" t="s">
        <v>55</v>
      </c>
      <c r="S197" s="3">
        <v>0</v>
      </c>
      <c r="T197" s="3">
        <v>0</v>
      </c>
      <c r="U197" s="3">
        <v>0.05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46</v>
      </c>
      <c r="AW197" s="2" t="s">
        <v>633</v>
      </c>
      <c r="AX197" s="2" t="s">
        <v>46</v>
      </c>
      <c r="AY197" s="2" t="s">
        <v>46</v>
      </c>
    </row>
    <row r="198" spans="1:51" ht="30" customHeight="1">
      <c r="A198" s="5" t="s">
        <v>634</v>
      </c>
      <c r="B198" s="5" t="s">
        <v>46</v>
      </c>
      <c r="C198" s="5" t="s">
        <v>156</v>
      </c>
      <c r="D198" s="6">
        <v>1</v>
      </c>
      <c r="E198" s="7">
        <f>일위대가목록!E64</f>
        <v>0</v>
      </c>
      <c r="F198" s="8">
        <f>TRUNC(E198*D198,1)</f>
        <v>0</v>
      </c>
      <c r="G198" s="7">
        <f>일위대가목록!F64</f>
        <v>7218</v>
      </c>
      <c r="H198" s="8">
        <f>TRUNC(G198*D198,1)</f>
        <v>7218</v>
      </c>
      <c r="I198" s="7">
        <f>일위대가목록!G64</f>
        <v>288</v>
      </c>
      <c r="J198" s="8">
        <f>TRUNC(I198*D198,1)</f>
        <v>288</v>
      </c>
      <c r="K198" s="7">
        <f t="shared" si="29"/>
        <v>7506</v>
      </c>
      <c r="L198" s="8">
        <f t="shared" si="29"/>
        <v>7506</v>
      </c>
      <c r="M198" s="5" t="s">
        <v>635</v>
      </c>
      <c r="N198" s="2" t="s">
        <v>203</v>
      </c>
      <c r="O198" s="2" t="s">
        <v>636</v>
      </c>
      <c r="P198" s="2" t="s">
        <v>54</v>
      </c>
      <c r="Q198" s="2" t="s">
        <v>55</v>
      </c>
      <c r="R198" s="2" t="s">
        <v>55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46</v>
      </c>
      <c r="AW198" s="2" t="s">
        <v>637</v>
      </c>
      <c r="AX198" s="2" t="s">
        <v>46</v>
      </c>
      <c r="AY198" s="2" t="s">
        <v>46</v>
      </c>
    </row>
    <row r="199" spans="1:51" ht="30" customHeight="1">
      <c r="A199" s="5" t="s">
        <v>299</v>
      </c>
      <c r="B199" s="5" t="s">
        <v>46</v>
      </c>
      <c r="C199" s="5" t="s">
        <v>46</v>
      </c>
      <c r="D199" s="6"/>
      <c r="E199" s="7"/>
      <c r="F199" s="8">
        <f>TRUNC(SUMIF(N196:N198, N195, F196:F198),0)</f>
        <v>2182</v>
      </c>
      <c r="G199" s="7"/>
      <c r="H199" s="8">
        <f>TRUNC(SUMIF(N196:N198, N195, H196:H198),0)</f>
        <v>7218</v>
      </c>
      <c r="I199" s="7"/>
      <c r="J199" s="8">
        <f>TRUNC(SUMIF(N196:N198, N195, J196:J198),0)</f>
        <v>288</v>
      </c>
      <c r="K199" s="7"/>
      <c r="L199" s="8">
        <f>F199+H199+J199</f>
        <v>9688</v>
      </c>
      <c r="M199" s="5" t="s">
        <v>46</v>
      </c>
      <c r="N199" s="2" t="s">
        <v>75</v>
      </c>
      <c r="O199" s="2" t="s">
        <v>75</v>
      </c>
      <c r="P199" s="2" t="s">
        <v>46</v>
      </c>
      <c r="Q199" s="2" t="s">
        <v>46</v>
      </c>
      <c r="R199" s="2" t="s">
        <v>46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46</v>
      </c>
      <c r="AW199" s="2" t="s">
        <v>46</v>
      </c>
      <c r="AX199" s="2" t="s">
        <v>46</v>
      </c>
      <c r="AY199" s="2" t="s">
        <v>46</v>
      </c>
    </row>
    <row r="200" spans="1:51" ht="30" customHeight="1">
      <c r="A200" s="6"/>
      <c r="B200" s="6"/>
      <c r="C200" s="6"/>
      <c r="D200" s="6"/>
      <c r="E200" s="7"/>
      <c r="F200" s="8"/>
      <c r="G200" s="7"/>
      <c r="H200" s="8"/>
      <c r="I200" s="7"/>
      <c r="J200" s="8"/>
      <c r="K200" s="7"/>
      <c r="L200" s="8"/>
      <c r="M200" s="6"/>
    </row>
    <row r="201" spans="1:51" ht="30" customHeight="1">
      <c r="A201" s="77" t="s">
        <v>638</v>
      </c>
      <c r="B201" s="77"/>
      <c r="C201" s="77"/>
      <c r="D201" s="77"/>
      <c r="E201" s="78"/>
      <c r="F201" s="79"/>
      <c r="G201" s="78"/>
      <c r="H201" s="79"/>
      <c r="I201" s="78"/>
      <c r="J201" s="79"/>
      <c r="K201" s="78"/>
      <c r="L201" s="79"/>
      <c r="M201" s="77"/>
      <c r="N201" s="1" t="s">
        <v>208</v>
      </c>
    </row>
    <row r="202" spans="1:51" ht="30" customHeight="1">
      <c r="A202" s="5" t="s">
        <v>639</v>
      </c>
      <c r="B202" s="5" t="s">
        <v>640</v>
      </c>
      <c r="C202" s="5" t="s">
        <v>51</v>
      </c>
      <c r="D202" s="6">
        <v>1.05</v>
      </c>
      <c r="E202" s="7">
        <f>단가대비표!O26</f>
        <v>1920</v>
      </c>
      <c r="F202" s="8">
        <f t="shared" ref="F202:F219" si="30">TRUNC(E202*D202,1)</f>
        <v>2016</v>
      </c>
      <c r="G202" s="7">
        <f>단가대비표!P26</f>
        <v>0</v>
      </c>
      <c r="H202" s="8">
        <f t="shared" ref="H202:H219" si="31">TRUNC(G202*D202,1)</f>
        <v>0</v>
      </c>
      <c r="I202" s="7">
        <f>단가대비표!V26</f>
        <v>0</v>
      </c>
      <c r="J202" s="8">
        <f t="shared" ref="J202:J219" si="32">TRUNC(I202*D202,1)</f>
        <v>0</v>
      </c>
      <c r="K202" s="7">
        <f t="shared" ref="K202:K219" si="33">TRUNC(E202+G202+I202,1)</f>
        <v>1920</v>
      </c>
      <c r="L202" s="8">
        <f t="shared" ref="L202:L219" si="34">TRUNC(F202+H202+J202,1)</f>
        <v>2016</v>
      </c>
      <c r="M202" s="5" t="s">
        <v>46</v>
      </c>
      <c r="N202" s="2" t="s">
        <v>208</v>
      </c>
      <c r="O202" s="2" t="s">
        <v>641</v>
      </c>
      <c r="P202" s="2" t="s">
        <v>55</v>
      </c>
      <c r="Q202" s="2" t="s">
        <v>55</v>
      </c>
      <c r="R202" s="2" t="s">
        <v>54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46</v>
      </c>
      <c r="AW202" s="2" t="s">
        <v>642</v>
      </c>
      <c r="AX202" s="2" t="s">
        <v>46</v>
      </c>
      <c r="AY202" s="2" t="s">
        <v>46</v>
      </c>
    </row>
    <row r="203" spans="1:51" ht="30" customHeight="1">
      <c r="A203" s="5" t="s">
        <v>643</v>
      </c>
      <c r="B203" s="5" t="s">
        <v>644</v>
      </c>
      <c r="C203" s="5" t="s">
        <v>51</v>
      </c>
      <c r="D203" s="6">
        <v>1.05</v>
      </c>
      <c r="E203" s="7">
        <f>단가대비표!O12</f>
        <v>7308</v>
      </c>
      <c r="F203" s="8">
        <f t="shared" si="30"/>
        <v>7673.4</v>
      </c>
      <c r="G203" s="7">
        <f>단가대비표!P12</f>
        <v>0</v>
      </c>
      <c r="H203" s="8">
        <f t="shared" si="31"/>
        <v>0</v>
      </c>
      <c r="I203" s="7">
        <f>단가대비표!V12</f>
        <v>0</v>
      </c>
      <c r="J203" s="8">
        <f t="shared" si="32"/>
        <v>0</v>
      </c>
      <c r="K203" s="7">
        <f t="shared" si="33"/>
        <v>7308</v>
      </c>
      <c r="L203" s="8">
        <f t="shared" si="34"/>
        <v>7673.4</v>
      </c>
      <c r="M203" s="5" t="s">
        <v>46</v>
      </c>
      <c r="N203" s="2" t="s">
        <v>208</v>
      </c>
      <c r="O203" s="2" t="s">
        <v>645</v>
      </c>
      <c r="P203" s="2" t="s">
        <v>55</v>
      </c>
      <c r="Q203" s="2" t="s">
        <v>55</v>
      </c>
      <c r="R203" s="2" t="s">
        <v>54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46</v>
      </c>
      <c r="AW203" s="2" t="s">
        <v>646</v>
      </c>
      <c r="AX203" s="2" t="s">
        <v>46</v>
      </c>
      <c r="AY203" s="2" t="s">
        <v>46</v>
      </c>
    </row>
    <row r="204" spans="1:51" ht="30" customHeight="1">
      <c r="A204" s="5" t="s">
        <v>647</v>
      </c>
      <c r="B204" s="5" t="s">
        <v>648</v>
      </c>
      <c r="C204" s="5" t="s">
        <v>156</v>
      </c>
      <c r="D204" s="6">
        <v>1.1000000000000001</v>
      </c>
      <c r="E204" s="7">
        <f>단가대비표!O39</f>
        <v>2140</v>
      </c>
      <c r="F204" s="8">
        <f t="shared" si="30"/>
        <v>2354</v>
      </c>
      <c r="G204" s="7">
        <f>단가대비표!P39</f>
        <v>0</v>
      </c>
      <c r="H204" s="8">
        <f t="shared" si="31"/>
        <v>0</v>
      </c>
      <c r="I204" s="7">
        <f>단가대비표!V39</f>
        <v>0</v>
      </c>
      <c r="J204" s="8">
        <f t="shared" si="32"/>
        <v>0</v>
      </c>
      <c r="K204" s="7">
        <f t="shared" si="33"/>
        <v>2140</v>
      </c>
      <c r="L204" s="8">
        <f t="shared" si="34"/>
        <v>2354</v>
      </c>
      <c r="M204" s="5" t="s">
        <v>46</v>
      </c>
      <c r="N204" s="2" t="s">
        <v>208</v>
      </c>
      <c r="O204" s="2" t="s">
        <v>649</v>
      </c>
      <c r="P204" s="2" t="s">
        <v>55</v>
      </c>
      <c r="Q204" s="2" t="s">
        <v>55</v>
      </c>
      <c r="R204" s="2" t="s">
        <v>54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46</v>
      </c>
      <c r="AW204" s="2" t="s">
        <v>650</v>
      </c>
      <c r="AX204" s="2" t="s">
        <v>46</v>
      </c>
      <c r="AY204" s="2" t="s">
        <v>46</v>
      </c>
    </row>
    <row r="205" spans="1:51" ht="30" customHeight="1">
      <c r="A205" s="5" t="s">
        <v>651</v>
      </c>
      <c r="B205" s="5" t="s">
        <v>652</v>
      </c>
      <c r="C205" s="5" t="s">
        <v>156</v>
      </c>
      <c r="D205" s="6">
        <v>2.7</v>
      </c>
      <c r="E205" s="7">
        <f>단가대비표!O40</f>
        <v>2580</v>
      </c>
      <c r="F205" s="8">
        <f t="shared" si="30"/>
        <v>6966</v>
      </c>
      <c r="G205" s="7">
        <f>단가대비표!P40</f>
        <v>0</v>
      </c>
      <c r="H205" s="8">
        <f t="shared" si="31"/>
        <v>0</v>
      </c>
      <c r="I205" s="7">
        <f>단가대비표!V40</f>
        <v>0</v>
      </c>
      <c r="J205" s="8">
        <f t="shared" si="32"/>
        <v>0</v>
      </c>
      <c r="K205" s="7">
        <f t="shared" si="33"/>
        <v>2580</v>
      </c>
      <c r="L205" s="8">
        <f t="shared" si="34"/>
        <v>6966</v>
      </c>
      <c r="M205" s="5" t="s">
        <v>46</v>
      </c>
      <c r="N205" s="2" t="s">
        <v>208</v>
      </c>
      <c r="O205" s="2" t="s">
        <v>653</v>
      </c>
      <c r="P205" s="2" t="s">
        <v>55</v>
      </c>
      <c r="Q205" s="2" t="s">
        <v>55</v>
      </c>
      <c r="R205" s="2" t="s">
        <v>54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46</v>
      </c>
      <c r="AW205" s="2" t="s">
        <v>654</v>
      </c>
      <c r="AX205" s="2" t="s">
        <v>46</v>
      </c>
      <c r="AY205" s="2" t="s">
        <v>46</v>
      </c>
    </row>
    <row r="206" spans="1:51" ht="30" customHeight="1">
      <c r="A206" s="5" t="s">
        <v>655</v>
      </c>
      <c r="B206" s="5" t="s">
        <v>46</v>
      </c>
      <c r="C206" s="5" t="s">
        <v>225</v>
      </c>
      <c r="D206" s="6">
        <v>5.5</v>
      </c>
      <c r="E206" s="7">
        <f>단가대비표!O42</f>
        <v>200</v>
      </c>
      <c r="F206" s="8">
        <f t="shared" si="30"/>
        <v>1100</v>
      </c>
      <c r="G206" s="7">
        <f>단가대비표!P42</f>
        <v>0</v>
      </c>
      <c r="H206" s="8">
        <f t="shared" si="31"/>
        <v>0</v>
      </c>
      <c r="I206" s="7">
        <f>단가대비표!V42</f>
        <v>0</v>
      </c>
      <c r="J206" s="8">
        <f t="shared" si="32"/>
        <v>0</v>
      </c>
      <c r="K206" s="7">
        <f t="shared" si="33"/>
        <v>200</v>
      </c>
      <c r="L206" s="8">
        <f t="shared" si="34"/>
        <v>1100</v>
      </c>
      <c r="M206" s="5" t="s">
        <v>46</v>
      </c>
      <c r="N206" s="2" t="s">
        <v>208</v>
      </c>
      <c r="O206" s="2" t="s">
        <v>656</v>
      </c>
      <c r="P206" s="2" t="s">
        <v>55</v>
      </c>
      <c r="Q206" s="2" t="s">
        <v>55</v>
      </c>
      <c r="R206" s="2" t="s">
        <v>54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46</v>
      </c>
      <c r="AW206" s="2" t="s">
        <v>657</v>
      </c>
      <c r="AX206" s="2" t="s">
        <v>46</v>
      </c>
      <c r="AY206" s="2" t="s">
        <v>46</v>
      </c>
    </row>
    <row r="207" spans="1:51" ht="30" customHeight="1">
      <c r="A207" s="5" t="s">
        <v>658</v>
      </c>
      <c r="B207" s="5" t="s">
        <v>659</v>
      </c>
      <c r="C207" s="5" t="s">
        <v>156</v>
      </c>
      <c r="D207" s="6">
        <v>0.7</v>
      </c>
      <c r="E207" s="7">
        <f>단가대비표!O41</f>
        <v>1410</v>
      </c>
      <c r="F207" s="8">
        <f t="shared" si="30"/>
        <v>987</v>
      </c>
      <c r="G207" s="7">
        <f>단가대비표!P41</f>
        <v>0</v>
      </c>
      <c r="H207" s="8">
        <f t="shared" si="31"/>
        <v>0</v>
      </c>
      <c r="I207" s="7">
        <f>단가대비표!V41</f>
        <v>0</v>
      </c>
      <c r="J207" s="8">
        <f t="shared" si="32"/>
        <v>0</v>
      </c>
      <c r="K207" s="7">
        <f t="shared" si="33"/>
        <v>1410</v>
      </c>
      <c r="L207" s="8">
        <f t="shared" si="34"/>
        <v>987</v>
      </c>
      <c r="M207" s="5" t="s">
        <v>46</v>
      </c>
      <c r="N207" s="2" t="s">
        <v>208</v>
      </c>
      <c r="O207" s="2" t="s">
        <v>660</v>
      </c>
      <c r="P207" s="2" t="s">
        <v>55</v>
      </c>
      <c r="Q207" s="2" t="s">
        <v>55</v>
      </c>
      <c r="R207" s="2" t="s">
        <v>54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46</v>
      </c>
      <c r="AW207" s="2" t="s">
        <v>661</v>
      </c>
      <c r="AX207" s="2" t="s">
        <v>46</v>
      </c>
      <c r="AY207" s="2" t="s">
        <v>46</v>
      </c>
    </row>
    <row r="208" spans="1:51" ht="30" customHeight="1">
      <c r="A208" s="5" t="s">
        <v>662</v>
      </c>
      <c r="B208" s="5" t="s">
        <v>663</v>
      </c>
      <c r="C208" s="5" t="s">
        <v>225</v>
      </c>
      <c r="D208" s="6">
        <v>3</v>
      </c>
      <c r="E208" s="7">
        <f>단가대비표!O51</f>
        <v>275</v>
      </c>
      <c r="F208" s="8">
        <f t="shared" si="30"/>
        <v>825</v>
      </c>
      <c r="G208" s="7">
        <f>단가대비표!P51</f>
        <v>0</v>
      </c>
      <c r="H208" s="8">
        <f t="shared" si="31"/>
        <v>0</v>
      </c>
      <c r="I208" s="7">
        <f>단가대비표!V51</f>
        <v>0</v>
      </c>
      <c r="J208" s="8">
        <f t="shared" si="32"/>
        <v>0</v>
      </c>
      <c r="K208" s="7">
        <f t="shared" si="33"/>
        <v>275</v>
      </c>
      <c r="L208" s="8">
        <f t="shared" si="34"/>
        <v>825</v>
      </c>
      <c r="M208" s="5" t="s">
        <v>46</v>
      </c>
      <c r="N208" s="2" t="s">
        <v>208</v>
      </c>
      <c r="O208" s="2" t="s">
        <v>664</v>
      </c>
      <c r="P208" s="2" t="s">
        <v>55</v>
      </c>
      <c r="Q208" s="2" t="s">
        <v>55</v>
      </c>
      <c r="R208" s="2" t="s">
        <v>54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46</v>
      </c>
      <c r="AW208" s="2" t="s">
        <v>665</v>
      </c>
      <c r="AX208" s="2" t="s">
        <v>46</v>
      </c>
      <c r="AY208" s="2" t="s">
        <v>46</v>
      </c>
    </row>
    <row r="209" spans="1:51" ht="30" customHeight="1">
      <c r="A209" s="5" t="s">
        <v>666</v>
      </c>
      <c r="B209" s="5" t="s">
        <v>667</v>
      </c>
      <c r="C209" s="5" t="s">
        <v>225</v>
      </c>
      <c r="D209" s="6">
        <v>4</v>
      </c>
      <c r="E209" s="7">
        <f>단가대비표!O55</f>
        <v>7.2</v>
      </c>
      <c r="F209" s="8">
        <f t="shared" si="30"/>
        <v>28.8</v>
      </c>
      <c r="G209" s="7">
        <f>단가대비표!P55</f>
        <v>0</v>
      </c>
      <c r="H209" s="8">
        <f t="shared" si="31"/>
        <v>0</v>
      </c>
      <c r="I209" s="7">
        <f>단가대비표!V55</f>
        <v>0</v>
      </c>
      <c r="J209" s="8">
        <f t="shared" si="32"/>
        <v>0</v>
      </c>
      <c r="K209" s="7">
        <f t="shared" si="33"/>
        <v>7.2</v>
      </c>
      <c r="L209" s="8">
        <f t="shared" si="34"/>
        <v>28.8</v>
      </c>
      <c r="M209" s="5" t="s">
        <v>46</v>
      </c>
      <c r="N209" s="2" t="s">
        <v>208</v>
      </c>
      <c r="O209" s="2" t="s">
        <v>668</v>
      </c>
      <c r="P209" s="2" t="s">
        <v>55</v>
      </c>
      <c r="Q209" s="2" t="s">
        <v>55</v>
      </c>
      <c r="R209" s="2" t="s">
        <v>54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46</v>
      </c>
      <c r="AW209" s="2" t="s">
        <v>669</v>
      </c>
      <c r="AX209" s="2" t="s">
        <v>46</v>
      </c>
      <c r="AY209" s="2" t="s">
        <v>46</v>
      </c>
    </row>
    <row r="210" spans="1:51" ht="30" customHeight="1">
      <c r="A210" s="5" t="s">
        <v>670</v>
      </c>
      <c r="B210" s="5" t="s">
        <v>671</v>
      </c>
      <c r="C210" s="5" t="s">
        <v>225</v>
      </c>
      <c r="D210" s="6">
        <v>10</v>
      </c>
      <c r="E210" s="7">
        <f>단가대비표!O52</f>
        <v>10.1</v>
      </c>
      <c r="F210" s="8">
        <f t="shared" si="30"/>
        <v>101</v>
      </c>
      <c r="G210" s="7">
        <f>단가대비표!P52</f>
        <v>0</v>
      </c>
      <c r="H210" s="8">
        <f t="shared" si="31"/>
        <v>0</v>
      </c>
      <c r="I210" s="7">
        <f>단가대비표!V52</f>
        <v>0</v>
      </c>
      <c r="J210" s="8">
        <f t="shared" si="32"/>
        <v>0</v>
      </c>
      <c r="K210" s="7">
        <f t="shared" si="33"/>
        <v>10.1</v>
      </c>
      <c r="L210" s="8">
        <f t="shared" si="34"/>
        <v>101</v>
      </c>
      <c r="M210" s="5" t="s">
        <v>46</v>
      </c>
      <c r="N210" s="2" t="s">
        <v>208</v>
      </c>
      <c r="O210" s="2" t="s">
        <v>672</v>
      </c>
      <c r="P210" s="2" t="s">
        <v>55</v>
      </c>
      <c r="Q210" s="2" t="s">
        <v>55</v>
      </c>
      <c r="R210" s="2" t="s">
        <v>54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46</v>
      </c>
      <c r="AW210" s="2" t="s">
        <v>673</v>
      </c>
      <c r="AX210" s="2" t="s">
        <v>46</v>
      </c>
      <c r="AY210" s="2" t="s">
        <v>46</v>
      </c>
    </row>
    <row r="211" spans="1:51" ht="30" customHeight="1">
      <c r="A211" s="5" t="s">
        <v>670</v>
      </c>
      <c r="B211" s="5" t="s">
        <v>674</v>
      </c>
      <c r="C211" s="5" t="s">
        <v>225</v>
      </c>
      <c r="D211" s="6">
        <v>20</v>
      </c>
      <c r="E211" s="7">
        <f>단가대비표!O53</f>
        <v>13.7</v>
      </c>
      <c r="F211" s="8">
        <f t="shared" si="30"/>
        <v>274</v>
      </c>
      <c r="G211" s="7">
        <f>단가대비표!P53</f>
        <v>0</v>
      </c>
      <c r="H211" s="8">
        <f t="shared" si="31"/>
        <v>0</v>
      </c>
      <c r="I211" s="7">
        <f>단가대비표!V53</f>
        <v>0</v>
      </c>
      <c r="J211" s="8">
        <f t="shared" si="32"/>
        <v>0</v>
      </c>
      <c r="K211" s="7">
        <f t="shared" si="33"/>
        <v>13.7</v>
      </c>
      <c r="L211" s="8">
        <f t="shared" si="34"/>
        <v>274</v>
      </c>
      <c r="M211" s="5" t="s">
        <v>46</v>
      </c>
      <c r="N211" s="2" t="s">
        <v>208</v>
      </c>
      <c r="O211" s="2" t="s">
        <v>675</v>
      </c>
      <c r="P211" s="2" t="s">
        <v>55</v>
      </c>
      <c r="Q211" s="2" t="s">
        <v>55</v>
      </c>
      <c r="R211" s="2" t="s">
        <v>54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46</v>
      </c>
      <c r="AW211" s="2" t="s">
        <v>676</v>
      </c>
      <c r="AX211" s="2" t="s">
        <v>46</v>
      </c>
      <c r="AY211" s="2" t="s">
        <v>46</v>
      </c>
    </row>
    <row r="212" spans="1:51" ht="30" customHeight="1">
      <c r="A212" s="5" t="s">
        <v>677</v>
      </c>
      <c r="B212" s="5" t="s">
        <v>678</v>
      </c>
      <c r="C212" s="5" t="s">
        <v>51</v>
      </c>
      <c r="D212" s="6">
        <v>1.1000000000000001</v>
      </c>
      <c r="E212" s="7">
        <f>단가대비표!O22</f>
        <v>2808</v>
      </c>
      <c r="F212" s="8">
        <f t="shared" si="30"/>
        <v>3088.8</v>
      </c>
      <c r="G212" s="7">
        <f>단가대비표!P22</f>
        <v>0</v>
      </c>
      <c r="H212" s="8">
        <f t="shared" si="31"/>
        <v>0</v>
      </c>
      <c r="I212" s="7">
        <f>단가대비표!V22</f>
        <v>0</v>
      </c>
      <c r="J212" s="8">
        <f t="shared" si="32"/>
        <v>0</v>
      </c>
      <c r="K212" s="7">
        <f t="shared" si="33"/>
        <v>2808</v>
      </c>
      <c r="L212" s="8">
        <f t="shared" si="34"/>
        <v>3088.8</v>
      </c>
      <c r="M212" s="5" t="s">
        <v>46</v>
      </c>
      <c r="N212" s="2" t="s">
        <v>208</v>
      </c>
      <c r="O212" s="2" t="s">
        <v>679</v>
      </c>
      <c r="P212" s="2" t="s">
        <v>55</v>
      </c>
      <c r="Q212" s="2" t="s">
        <v>55</v>
      </c>
      <c r="R212" s="2" t="s">
        <v>54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46</v>
      </c>
      <c r="AW212" s="2" t="s">
        <v>680</v>
      </c>
      <c r="AX212" s="2" t="s">
        <v>46</v>
      </c>
      <c r="AY212" s="2" t="s">
        <v>46</v>
      </c>
    </row>
    <row r="213" spans="1:51" ht="30" customHeight="1">
      <c r="A213" s="5" t="s">
        <v>681</v>
      </c>
      <c r="B213" s="5" t="s">
        <v>682</v>
      </c>
      <c r="C213" s="5" t="s">
        <v>225</v>
      </c>
      <c r="D213" s="6">
        <v>6</v>
      </c>
      <c r="E213" s="7">
        <f>단가대비표!O54</f>
        <v>95</v>
      </c>
      <c r="F213" s="8">
        <f t="shared" si="30"/>
        <v>570</v>
      </c>
      <c r="G213" s="7">
        <f>단가대비표!P54</f>
        <v>0</v>
      </c>
      <c r="H213" s="8">
        <f t="shared" si="31"/>
        <v>0</v>
      </c>
      <c r="I213" s="7">
        <f>단가대비표!V54</f>
        <v>0</v>
      </c>
      <c r="J213" s="8">
        <f t="shared" si="32"/>
        <v>0</v>
      </c>
      <c r="K213" s="7">
        <f t="shared" si="33"/>
        <v>95</v>
      </c>
      <c r="L213" s="8">
        <f t="shared" si="34"/>
        <v>570</v>
      </c>
      <c r="M213" s="5" t="s">
        <v>46</v>
      </c>
      <c r="N213" s="2" t="s">
        <v>208</v>
      </c>
      <c r="O213" s="2" t="s">
        <v>683</v>
      </c>
      <c r="P213" s="2" t="s">
        <v>55</v>
      </c>
      <c r="Q213" s="2" t="s">
        <v>55</v>
      </c>
      <c r="R213" s="2" t="s">
        <v>54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46</v>
      </c>
      <c r="AW213" s="2" t="s">
        <v>684</v>
      </c>
      <c r="AX213" s="2" t="s">
        <v>46</v>
      </c>
      <c r="AY213" s="2" t="s">
        <v>46</v>
      </c>
    </row>
    <row r="214" spans="1:51" ht="30" customHeight="1">
      <c r="A214" s="5" t="s">
        <v>685</v>
      </c>
      <c r="B214" s="5" t="s">
        <v>686</v>
      </c>
      <c r="C214" s="5" t="s">
        <v>156</v>
      </c>
      <c r="D214" s="6">
        <v>2.6</v>
      </c>
      <c r="E214" s="7">
        <f>단가대비표!O21</f>
        <v>200</v>
      </c>
      <c r="F214" s="8">
        <f t="shared" si="30"/>
        <v>520</v>
      </c>
      <c r="G214" s="7">
        <f>단가대비표!P21</f>
        <v>0</v>
      </c>
      <c r="H214" s="8">
        <f t="shared" si="31"/>
        <v>0</v>
      </c>
      <c r="I214" s="7">
        <f>단가대비표!V21</f>
        <v>0</v>
      </c>
      <c r="J214" s="8">
        <f t="shared" si="32"/>
        <v>0</v>
      </c>
      <c r="K214" s="7">
        <f t="shared" si="33"/>
        <v>200</v>
      </c>
      <c r="L214" s="8">
        <f t="shared" si="34"/>
        <v>520</v>
      </c>
      <c r="M214" s="5" t="s">
        <v>46</v>
      </c>
      <c r="N214" s="2" t="s">
        <v>208</v>
      </c>
      <c r="O214" s="2" t="s">
        <v>687</v>
      </c>
      <c r="P214" s="2" t="s">
        <v>55</v>
      </c>
      <c r="Q214" s="2" t="s">
        <v>55</v>
      </c>
      <c r="R214" s="2" t="s">
        <v>54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46</v>
      </c>
      <c r="AW214" s="2" t="s">
        <v>688</v>
      </c>
      <c r="AX214" s="2" t="s">
        <v>46</v>
      </c>
      <c r="AY214" s="2" t="s">
        <v>46</v>
      </c>
    </row>
    <row r="215" spans="1:51" ht="30" customHeight="1">
      <c r="A215" s="5" t="s">
        <v>470</v>
      </c>
      <c r="B215" s="5" t="s">
        <v>689</v>
      </c>
      <c r="C215" s="5" t="s">
        <v>331</v>
      </c>
      <c r="D215" s="6">
        <v>0.6</v>
      </c>
      <c r="E215" s="7">
        <f>단가대비표!O60</f>
        <v>728</v>
      </c>
      <c r="F215" s="8">
        <f t="shared" si="30"/>
        <v>436.8</v>
      </c>
      <c r="G215" s="7">
        <f>단가대비표!P60</f>
        <v>0</v>
      </c>
      <c r="H215" s="8">
        <f t="shared" si="31"/>
        <v>0</v>
      </c>
      <c r="I215" s="7">
        <f>단가대비표!V60</f>
        <v>0</v>
      </c>
      <c r="J215" s="8">
        <f t="shared" si="32"/>
        <v>0</v>
      </c>
      <c r="K215" s="7">
        <f t="shared" si="33"/>
        <v>728</v>
      </c>
      <c r="L215" s="8">
        <f t="shared" si="34"/>
        <v>436.8</v>
      </c>
      <c r="M215" s="5" t="s">
        <v>46</v>
      </c>
      <c r="N215" s="2" t="s">
        <v>208</v>
      </c>
      <c r="O215" s="2" t="s">
        <v>690</v>
      </c>
      <c r="P215" s="2" t="s">
        <v>55</v>
      </c>
      <c r="Q215" s="2" t="s">
        <v>55</v>
      </c>
      <c r="R215" s="2" t="s">
        <v>54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46</v>
      </c>
      <c r="AW215" s="2" t="s">
        <v>691</v>
      </c>
      <c r="AX215" s="2" t="s">
        <v>46</v>
      </c>
      <c r="AY215" s="2" t="s">
        <v>46</v>
      </c>
    </row>
    <row r="216" spans="1:51" ht="30" customHeight="1">
      <c r="A216" s="5" t="s">
        <v>414</v>
      </c>
      <c r="B216" s="5" t="s">
        <v>335</v>
      </c>
      <c r="C216" s="5" t="s">
        <v>336</v>
      </c>
      <c r="D216" s="6">
        <v>0.1</v>
      </c>
      <c r="E216" s="7">
        <f>단가대비표!O75</f>
        <v>0</v>
      </c>
      <c r="F216" s="8">
        <f t="shared" si="30"/>
        <v>0</v>
      </c>
      <c r="G216" s="7">
        <f>단가대비표!P75</f>
        <v>200155</v>
      </c>
      <c r="H216" s="8">
        <f t="shared" si="31"/>
        <v>20015.5</v>
      </c>
      <c r="I216" s="7">
        <f>단가대비표!V75</f>
        <v>0</v>
      </c>
      <c r="J216" s="8">
        <f t="shared" si="32"/>
        <v>0</v>
      </c>
      <c r="K216" s="7">
        <f t="shared" si="33"/>
        <v>200155</v>
      </c>
      <c r="L216" s="8">
        <f t="shared" si="34"/>
        <v>20015.5</v>
      </c>
      <c r="M216" s="5" t="s">
        <v>46</v>
      </c>
      <c r="N216" s="2" t="s">
        <v>208</v>
      </c>
      <c r="O216" s="2" t="s">
        <v>415</v>
      </c>
      <c r="P216" s="2" t="s">
        <v>55</v>
      </c>
      <c r="Q216" s="2" t="s">
        <v>55</v>
      </c>
      <c r="R216" s="2" t="s">
        <v>54</v>
      </c>
      <c r="S216" s="3"/>
      <c r="T216" s="3"/>
      <c r="U216" s="3"/>
      <c r="V216" s="3">
        <v>1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46</v>
      </c>
      <c r="AW216" s="2" t="s">
        <v>692</v>
      </c>
      <c r="AX216" s="2" t="s">
        <v>46</v>
      </c>
      <c r="AY216" s="2" t="s">
        <v>46</v>
      </c>
    </row>
    <row r="217" spans="1:51" ht="30" customHeight="1">
      <c r="A217" s="5" t="s">
        <v>693</v>
      </c>
      <c r="B217" s="5" t="s">
        <v>335</v>
      </c>
      <c r="C217" s="5" t="s">
        <v>336</v>
      </c>
      <c r="D217" s="6">
        <v>0.1</v>
      </c>
      <c r="E217" s="7">
        <f>단가대비표!O84</f>
        <v>0</v>
      </c>
      <c r="F217" s="8">
        <f t="shared" si="30"/>
        <v>0</v>
      </c>
      <c r="G217" s="7">
        <f>단가대비표!P84</f>
        <v>206253</v>
      </c>
      <c r="H217" s="8">
        <f t="shared" si="31"/>
        <v>20625.3</v>
      </c>
      <c r="I217" s="7">
        <f>단가대비표!V84</f>
        <v>0</v>
      </c>
      <c r="J217" s="8">
        <f t="shared" si="32"/>
        <v>0</v>
      </c>
      <c r="K217" s="7">
        <f t="shared" si="33"/>
        <v>206253</v>
      </c>
      <c r="L217" s="8">
        <f t="shared" si="34"/>
        <v>20625.3</v>
      </c>
      <c r="M217" s="5" t="s">
        <v>46</v>
      </c>
      <c r="N217" s="2" t="s">
        <v>208</v>
      </c>
      <c r="O217" s="2" t="s">
        <v>694</v>
      </c>
      <c r="P217" s="2" t="s">
        <v>55</v>
      </c>
      <c r="Q217" s="2" t="s">
        <v>55</v>
      </c>
      <c r="R217" s="2" t="s">
        <v>54</v>
      </c>
      <c r="S217" s="3"/>
      <c r="T217" s="3"/>
      <c r="U217" s="3"/>
      <c r="V217" s="3">
        <v>1</v>
      </c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46</v>
      </c>
      <c r="AW217" s="2" t="s">
        <v>695</v>
      </c>
      <c r="AX217" s="2" t="s">
        <v>46</v>
      </c>
      <c r="AY217" s="2" t="s">
        <v>46</v>
      </c>
    </row>
    <row r="218" spans="1:51" ht="30" customHeight="1">
      <c r="A218" s="5" t="s">
        <v>528</v>
      </c>
      <c r="B218" s="5" t="s">
        <v>335</v>
      </c>
      <c r="C218" s="5" t="s">
        <v>336</v>
      </c>
      <c r="D218" s="6">
        <v>3.3000000000000002E-2</v>
      </c>
      <c r="E218" s="7">
        <f>단가대비표!O80</f>
        <v>0</v>
      </c>
      <c r="F218" s="8">
        <f t="shared" si="30"/>
        <v>0</v>
      </c>
      <c r="G218" s="7">
        <f>단가대비표!P80</f>
        <v>224657</v>
      </c>
      <c r="H218" s="8">
        <f t="shared" si="31"/>
        <v>7413.6</v>
      </c>
      <c r="I218" s="7">
        <f>단가대비표!V80</f>
        <v>0</v>
      </c>
      <c r="J218" s="8">
        <f t="shared" si="32"/>
        <v>0</v>
      </c>
      <c r="K218" s="7">
        <f t="shared" si="33"/>
        <v>224657</v>
      </c>
      <c r="L218" s="8">
        <f t="shared" si="34"/>
        <v>7413.6</v>
      </c>
      <c r="M218" s="5" t="s">
        <v>46</v>
      </c>
      <c r="N218" s="2" t="s">
        <v>208</v>
      </c>
      <c r="O218" s="2" t="s">
        <v>529</v>
      </c>
      <c r="P218" s="2" t="s">
        <v>55</v>
      </c>
      <c r="Q218" s="2" t="s">
        <v>55</v>
      </c>
      <c r="R218" s="2" t="s">
        <v>54</v>
      </c>
      <c r="S218" s="3"/>
      <c r="T218" s="3"/>
      <c r="U218" s="3"/>
      <c r="V218" s="3">
        <v>1</v>
      </c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46</v>
      </c>
      <c r="AW218" s="2" t="s">
        <v>696</v>
      </c>
      <c r="AX218" s="2" t="s">
        <v>46</v>
      </c>
      <c r="AY218" s="2" t="s">
        <v>46</v>
      </c>
    </row>
    <row r="219" spans="1:51" ht="30" customHeight="1">
      <c r="A219" s="5" t="s">
        <v>465</v>
      </c>
      <c r="B219" s="5" t="s">
        <v>568</v>
      </c>
      <c r="C219" s="5" t="s">
        <v>316</v>
      </c>
      <c r="D219" s="6">
        <v>1</v>
      </c>
      <c r="E219" s="7">
        <f>TRUNC(SUMIF(V202:V219, RIGHTB(O219, 1), H202:H219)*U219, 2)</f>
        <v>1441.63</v>
      </c>
      <c r="F219" s="8">
        <f t="shared" si="30"/>
        <v>1441.6</v>
      </c>
      <c r="G219" s="7">
        <v>0</v>
      </c>
      <c r="H219" s="8">
        <f t="shared" si="31"/>
        <v>0</v>
      </c>
      <c r="I219" s="7">
        <v>0</v>
      </c>
      <c r="J219" s="8">
        <f t="shared" si="32"/>
        <v>0</v>
      </c>
      <c r="K219" s="7">
        <f t="shared" si="33"/>
        <v>1441.6</v>
      </c>
      <c r="L219" s="8">
        <f t="shared" si="34"/>
        <v>1441.6</v>
      </c>
      <c r="M219" s="5" t="s">
        <v>46</v>
      </c>
      <c r="N219" s="2" t="s">
        <v>208</v>
      </c>
      <c r="O219" s="2" t="s">
        <v>317</v>
      </c>
      <c r="P219" s="2" t="s">
        <v>55</v>
      </c>
      <c r="Q219" s="2" t="s">
        <v>55</v>
      </c>
      <c r="R219" s="2" t="s">
        <v>55</v>
      </c>
      <c r="S219" s="3">
        <v>1</v>
      </c>
      <c r="T219" s="3">
        <v>0</v>
      </c>
      <c r="U219" s="3">
        <v>0.03</v>
      </c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46</v>
      </c>
      <c r="AW219" s="2" t="s">
        <v>697</v>
      </c>
      <c r="AX219" s="2" t="s">
        <v>46</v>
      </c>
      <c r="AY219" s="2" t="s">
        <v>46</v>
      </c>
    </row>
    <row r="220" spans="1:51" ht="30" customHeight="1">
      <c r="A220" s="5" t="s">
        <v>299</v>
      </c>
      <c r="B220" s="5" t="s">
        <v>46</v>
      </c>
      <c r="C220" s="5" t="s">
        <v>46</v>
      </c>
      <c r="D220" s="6"/>
      <c r="E220" s="7"/>
      <c r="F220" s="8">
        <f>TRUNC(SUMIF(N202:N219, N201, F202:F219),0)</f>
        <v>28382</v>
      </c>
      <c r="G220" s="7"/>
      <c r="H220" s="8">
        <f>TRUNC(SUMIF(N202:N219, N201, H202:H219),0)</f>
        <v>48054</v>
      </c>
      <c r="I220" s="7"/>
      <c r="J220" s="8">
        <f>TRUNC(SUMIF(N202:N219, N201, J202:J219),0)</f>
        <v>0</v>
      </c>
      <c r="K220" s="7"/>
      <c r="L220" s="8">
        <f>F220+H220+J220</f>
        <v>76436</v>
      </c>
      <c r="M220" s="5" t="s">
        <v>46</v>
      </c>
      <c r="N220" s="2" t="s">
        <v>75</v>
      </c>
      <c r="O220" s="2" t="s">
        <v>75</v>
      </c>
      <c r="P220" s="2" t="s">
        <v>46</v>
      </c>
      <c r="Q220" s="2" t="s">
        <v>46</v>
      </c>
      <c r="R220" s="2" t="s">
        <v>46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46</v>
      </c>
      <c r="AW220" s="2" t="s">
        <v>46</v>
      </c>
      <c r="AX220" s="2" t="s">
        <v>46</v>
      </c>
      <c r="AY220" s="2" t="s">
        <v>46</v>
      </c>
    </row>
    <row r="221" spans="1:51" ht="30" customHeight="1">
      <c r="A221" s="6"/>
      <c r="B221" s="6"/>
      <c r="C221" s="6"/>
      <c r="D221" s="6"/>
      <c r="E221" s="7"/>
      <c r="F221" s="8"/>
      <c r="G221" s="7"/>
      <c r="H221" s="8"/>
      <c r="I221" s="7"/>
      <c r="J221" s="8"/>
      <c r="K221" s="7"/>
      <c r="L221" s="8"/>
      <c r="M221" s="6"/>
    </row>
    <row r="222" spans="1:51" ht="30" customHeight="1">
      <c r="A222" s="77" t="s">
        <v>698</v>
      </c>
      <c r="B222" s="77"/>
      <c r="C222" s="77"/>
      <c r="D222" s="77"/>
      <c r="E222" s="78"/>
      <c r="F222" s="79"/>
      <c r="G222" s="78"/>
      <c r="H222" s="79"/>
      <c r="I222" s="78"/>
      <c r="J222" s="79"/>
      <c r="K222" s="78"/>
      <c r="L222" s="79"/>
      <c r="M222" s="77"/>
      <c r="N222" s="1" t="s">
        <v>213</v>
      </c>
    </row>
    <row r="223" spans="1:51" ht="30" customHeight="1">
      <c r="A223" s="5" t="s">
        <v>699</v>
      </c>
      <c r="B223" s="5" t="s">
        <v>700</v>
      </c>
      <c r="C223" s="5" t="s">
        <v>156</v>
      </c>
      <c r="D223" s="6">
        <v>1</v>
      </c>
      <c r="E223" s="7">
        <f>단가대비표!O24</f>
        <v>3125</v>
      </c>
      <c r="F223" s="8">
        <f>TRUNC(E223*D223,1)</f>
        <v>3125</v>
      </c>
      <c r="G223" s="7">
        <f>단가대비표!P24</f>
        <v>0</v>
      </c>
      <c r="H223" s="8">
        <f>TRUNC(G223*D223,1)</f>
        <v>0</v>
      </c>
      <c r="I223" s="7">
        <f>단가대비표!V24</f>
        <v>0</v>
      </c>
      <c r="J223" s="8">
        <f>TRUNC(I223*D223,1)</f>
        <v>0</v>
      </c>
      <c r="K223" s="7">
        <f>TRUNC(E223+G223+I223,1)</f>
        <v>3125</v>
      </c>
      <c r="L223" s="8">
        <f>TRUNC(F223+H223+J223,1)</f>
        <v>3125</v>
      </c>
      <c r="M223" s="5" t="s">
        <v>46</v>
      </c>
      <c r="N223" s="2" t="s">
        <v>213</v>
      </c>
      <c r="O223" s="2" t="s">
        <v>701</v>
      </c>
      <c r="P223" s="2" t="s">
        <v>55</v>
      </c>
      <c r="Q223" s="2" t="s">
        <v>55</v>
      </c>
      <c r="R223" s="2" t="s">
        <v>54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46</v>
      </c>
      <c r="AW223" s="2" t="s">
        <v>702</v>
      </c>
      <c r="AX223" s="2" t="s">
        <v>46</v>
      </c>
      <c r="AY223" s="2" t="s">
        <v>46</v>
      </c>
    </row>
    <row r="224" spans="1:51" ht="30" customHeight="1">
      <c r="A224" s="5" t="s">
        <v>210</v>
      </c>
      <c r="B224" s="5" t="s">
        <v>703</v>
      </c>
      <c r="C224" s="5" t="s">
        <v>156</v>
      </c>
      <c r="D224" s="6">
        <v>1</v>
      </c>
      <c r="E224" s="7">
        <f>일위대가목록!E65</f>
        <v>0</v>
      </c>
      <c r="F224" s="8">
        <f>TRUNC(E224*D224,1)</f>
        <v>0</v>
      </c>
      <c r="G224" s="7">
        <f>일위대가목록!F65</f>
        <v>5482</v>
      </c>
      <c r="H224" s="8">
        <f>TRUNC(G224*D224,1)</f>
        <v>5482</v>
      </c>
      <c r="I224" s="7">
        <f>일위대가목록!G65</f>
        <v>0</v>
      </c>
      <c r="J224" s="8">
        <f>TRUNC(I224*D224,1)</f>
        <v>0</v>
      </c>
      <c r="K224" s="7">
        <f>TRUNC(E224+G224+I224,1)</f>
        <v>5482</v>
      </c>
      <c r="L224" s="8">
        <f>TRUNC(F224+H224+J224,1)</f>
        <v>5482</v>
      </c>
      <c r="M224" s="5" t="s">
        <v>704</v>
      </c>
      <c r="N224" s="2" t="s">
        <v>213</v>
      </c>
      <c r="O224" s="2" t="s">
        <v>705</v>
      </c>
      <c r="P224" s="2" t="s">
        <v>54</v>
      </c>
      <c r="Q224" s="2" t="s">
        <v>55</v>
      </c>
      <c r="R224" s="2" t="s">
        <v>55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46</v>
      </c>
      <c r="AW224" s="2" t="s">
        <v>706</v>
      </c>
      <c r="AX224" s="2" t="s">
        <v>46</v>
      </c>
      <c r="AY224" s="2" t="s">
        <v>46</v>
      </c>
    </row>
    <row r="225" spans="1:51" ht="30" customHeight="1">
      <c r="A225" s="5" t="s">
        <v>299</v>
      </c>
      <c r="B225" s="5" t="s">
        <v>46</v>
      </c>
      <c r="C225" s="5" t="s">
        <v>46</v>
      </c>
      <c r="D225" s="6"/>
      <c r="E225" s="7"/>
      <c r="F225" s="8">
        <f>TRUNC(SUMIF(N223:N224, N222, F223:F224),0)</f>
        <v>3125</v>
      </c>
      <c r="G225" s="7"/>
      <c r="H225" s="8">
        <f>TRUNC(SUMIF(N223:N224, N222, H223:H224),0)</f>
        <v>5482</v>
      </c>
      <c r="I225" s="7"/>
      <c r="J225" s="8">
        <f>TRUNC(SUMIF(N223:N224, N222, J223:J224),0)</f>
        <v>0</v>
      </c>
      <c r="K225" s="7"/>
      <c r="L225" s="8">
        <f>F225+H225+J225</f>
        <v>8607</v>
      </c>
      <c r="M225" s="5" t="s">
        <v>46</v>
      </c>
      <c r="N225" s="2" t="s">
        <v>75</v>
      </c>
      <c r="O225" s="2" t="s">
        <v>75</v>
      </c>
      <c r="P225" s="2" t="s">
        <v>46</v>
      </c>
      <c r="Q225" s="2" t="s">
        <v>46</v>
      </c>
      <c r="R225" s="2" t="s">
        <v>46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46</v>
      </c>
      <c r="AW225" s="2" t="s">
        <v>46</v>
      </c>
      <c r="AX225" s="2" t="s">
        <v>46</v>
      </c>
      <c r="AY225" s="2" t="s">
        <v>46</v>
      </c>
    </row>
    <row r="226" spans="1:51" ht="30" customHeight="1">
      <c r="A226" s="6"/>
      <c r="B226" s="6"/>
      <c r="C226" s="6"/>
      <c r="D226" s="6"/>
      <c r="E226" s="7"/>
      <c r="F226" s="8"/>
      <c r="G226" s="7"/>
      <c r="H226" s="8"/>
      <c r="I226" s="7"/>
      <c r="J226" s="8"/>
      <c r="K226" s="7"/>
      <c r="L226" s="8"/>
      <c r="M226" s="6"/>
    </row>
    <row r="227" spans="1:51" ht="30" customHeight="1">
      <c r="A227" s="77" t="s">
        <v>707</v>
      </c>
      <c r="B227" s="77"/>
      <c r="C227" s="77"/>
      <c r="D227" s="77"/>
      <c r="E227" s="78"/>
      <c r="F227" s="79"/>
      <c r="G227" s="78"/>
      <c r="H227" s="79"/>
      <c r="I227" s="78"/>
      <c r="J227" s="79"/>
      <c r="K227" s="78"/>
      <c r="L227" s="79"/>
      <c r="M227" s="77"/>
      <c r="N227" s="1" t="s">
        <v>218</v>
      </c>
    </row>
    <row r="228" spans="1:51" ht="30" customHeight="1">
      <c r="A228" s="5" t="s">
        <v>708</v>
      </c>
      <c r="B228" s="5" t="s">
        <v>709</v>
      </c>
      <c r="C228" s="5" t="s">
        <v>51</v>
      </c>
      <c r="D228" s="6">
        <v>1</v>
      </c>
      <c r="E228" s="7">
        <f>일위대가목록!E66</f>
        <v>1006</v>
      </c>
      <c r="F228" s="8">
        <f>TRUNC(E228*D228,1)</f>
        <v>1006</v>
      </c>
      <c r="G228" s="7">
        <f>일위대가목록!F66</f>
        <v>16642</v>
      </c>
      <c r="H228" s="8">
        <f>TRUNC(G228*D228,1)</f>
        <v>16642</v>
      </c>
      <c r="I228" s="7">
        <f>일위대가목록!G66</f>
        <v>332</v>
      </c>
      <c r="J228" s="8">
        <f>TRUNC(I228*D228,1)</f>
        <v>332</v>
      </c>
      <c r="K228" s="7">
        <f t="shared" ref="K228:L230" si="35">TRUNC(E228+G228+I228,1)</f>
        <v>17980</v>
      </c>
      <c r="L228" s="8">
        <f t="shared" si="35"/>
        <v>17980</v>
      </c>
      <c r="M228" s="5" t="s">
        <v>710</v>
      </c>
      <c r="N228" s="2" t="s">
        <v>218</v>
      </c>
      <c r="O228" s="2" t="s">
        <v>711</v>
      </c>
      <c r="P228" s="2" t="s">
        <v>54</v>
      </c>
      <c r="Q228" s="2" t="s">
        <v>55</v>
      </c>
      <c r="R228" s="2" t="s">
        <v>55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46</v>
      </c>
      <c r="AW228" s="2" t="s">
        <v>712</v>
      </c>
      <c r="AX228" s="2" t="s">
        <v>46</v>
      </c>
      <c r="AY228" s="2" t="s">
        <v>46</v>
      </c>
    </row>
    <row r="229" spans="1:51" ht="30" customHeight="1">
      <c r="A229" s="5" t="s">
        <v>713</v>
      </c>
      <c r="B229" s="5" t="s">
        <v>714</v>
      </c>
      <c r="C229" s="5" t="s">
        <v>51</v>
      </c>
      <c r="D229" s="6">
        <v>1</v>
      </c>
      <c r="E229" s="7">
        <f>일위대가목록!E67</f>
        <v>1751</v>
      </c>
      <c r="F229" s="8">
        <f>TRUNC(E229*D229,1)</f>
        <v>1751</v>
      </c>
      <c r="G229" s="7">
        <f>일위대가목록!F67</f>
        <v>0</v>
      </c>
      <c r="H229" s="8">
        <f>TRUNC(G229*D229,1)</f>
        <v>0</v>
      </c>
      <c r="I229" s="7">
        <f>일위대가목록!G67</f>
        <v>0</v>
      </c>
      <c r="J229" s="8">
        <f>TRUNC(I229*D229,1)</f>
        <v>0</v>
      </c>
      <c r="K229" s="7">
        <f t="shared" si="35"/>
        <v>1751</v>
      </c>
      <c r="L229" s="8">
        <f t="shared" si="35"/>
        <v>1751</v>
      </c>
      <c r="M229" s="5" t="s">
        <v>715</v>
      </c>
      <c r="N229" s="2" t="s">
        <v>218</v>
      </c>
      <c r="O229" s="2" t="s">
        <v>716</v>
      </c>
      <c r="P229" s="2" t="s">
        <v>54</v>
      </c>
      <c r="Q229" s="2" t="s">
        <v>55</v>
      </c>
      <c r="R229" s="2" t="s">
        <v>55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46</v>
      </c>
      <c r="AW229" s="2" t="s">
        <v>717</v>
      </c>
      <c r="AX229" s="2" t="s">
        <v>46</v>
      </c>
      <c r="AY229" s="2" t="s">
        <v>46</v>
      </c>
    </row>
    <row r="230" spans="1:51" ht="30" customHeight="1">
      <c r="A230" s="5" t="s">
        <v>713</v>
      </c>
      <c r="B230" s="5" t="s">
        <v>718</v>
      </c>
      <c r="C230" s="5" t="s">
        <v>51</v>
      </c>
      <c r="D230" s="6">
        <v>1</v>
      </c>
      <c r="E230" s="7">
        <f>일위대가목록!E68</f>
        <v>0</v>
      </c>
      <c r="F230" s="8">
        <f>TRUNC(E230*D230,1)</f>
        <v>0</v>
      </c>
      <c r="G230" s="7">
        <f>일위대가목록!F68</f>
        <v>8538</v>
      </c>
      <c r="H230" s="8">
        <f>TRUNC(G230*D230,1)</f>
        <v>8538</v>
      </c>
      <c r="I230" s="7">
        <f>일위대가목록!G68</f>
        <v>0</v>
      </c>
      <c r="J230" s="8">
        <f>TRUNC(I230*D230,1)</f>
        <v>0</v>
      </c>
      <c r="K230" s="7">
        <f t="shared" si="35"/>
        <v>8538</v>
      </c>
      <c r="L230" s="8">
        <f t="shared" si="35"/>
        <v>8538</v>
      </c>
      <c r="M230" s="5" t="s">
        <v>719</v>
      </c>
      <c r="N230" s="2" t="s">
        <v>218</v>
      </c>
      <c r="O230" s="2" t="s">
        <v>720</v>
      </c>
      <c r="P230" s="2" t="s">
        <v>54</v>
      </c>
      <c r="Q230" s="2" t="s">
        <v>55</v>
      </c>
      <c r="R230" s="2" t="s">
        <v>55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46</v>
      </c>
      <c r="AW230" s="2" t="s">
        <v>721</v>
      </c>
      <c r="AX230" s="2" t="s">
        <v>46</v>
      </c>
      <c r="AY230" s="2" t="s">
        <v>46</v>
      </c>
    </row>
    <row r="231" spans="1:51" ht="30" customHeight="1">
      <c r="A231" s="5" t="s">
        <v>299</v>
      </c>
      <c r="B231" s="5" t="s">
        <v>46</v>
      </c>
      <c r="C231" s="5" t="s">
        <v>46</v>
      </c>
      <c r="D231" s="6"/>
      <c r="E231" s="7"/>
      <c r="F231" s="8">
        <f>TRUNC(SUMIF(N228:N230, N227, F228:F230),0)</f>
        <v>2757</v>
      </c>
      <c r="G231" s="7"/>
      <c r="H231" s="8">
        <f>TRUNC(SUMIF(N228:N230, N227, H228:H230),0)</f>
        <v>25180</v>
      </c>
      <c r="I231" s="7"/>
      <c r="J231" s="8">
        <f>TRUNC(SUMIF(N228:N230, N227, J228:J230),0)</f>
        <v>332</v>
      </c>
      <c r="K231" s="7"/>
      <c r="L231" s="8">
        <f>F231+H231+J231</f>
        <v>28269</v>
      </c>
      <c r="M231" s="5" t="s">
        <v>46</v>
      </c>
      <c r="N231" s="2" t="s">
        <v>75</v>
      </c>
      <c r="O231" s="2" t="s">
        <v>75</v>
      </c>
      <c r="P231" s="2" t="s">
        <v>46</v>
      </c>
      <c r="Q231" s="2" t="s">
        <v>46</v>
      </c>
      <c r="R231" s="2" t="s">
        <v>46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46</v>
      </c>
      <c r="AW231" s="2" t="s">
        <v>46</v>
      </c>
      <c r="AX231" s="2" t="s">
        <v>46</v>
      </c>
      <c r="AY231" s="2" t="s">
        <v>46</v>
      </c>
    </row>
    <row r="232" spans="1:51" ht="30" customHeight="1">
      <c r="A232" s="6"/>
      <c r="B232" s="6"/>
      <c r="C232" s="6"/>
      <c r="D232" s="6"/>
      <c r="E232" s="7"/>
      <c r="F232" s="8"/>
      <c r="G232" s="7"/>
      <c r="H232" s="8"/>
      <c r="I232" s="7"/>
      <c r="J232" s="8"/>
      <c r="K232" s="7"/>
      <c r="L232" s="8"/>
      <c r="M232" s="6"/>
    </row>
    <row r="233" spans="1:51" ht="30" customHeight="1">
      <c r="A233" s="77" t="s">
        <v>722</v>
      </c>
      <c r="B233" s="77"/>
      <c r="C233" s="77"/>
      <c r="D233" s="77"/>
      <c r="E233" s="78"/>
      <c r="F233" s="79"/>
      <c r="G233" s="78"/>
      <c r="H233" s="79"/>
      <c r="I233" s="78"/>
      <c r="J233" s="79"/>
      <c r="K233" s="78"/>
      <c r="L233" s="79"/>
      <c r="M233" s="77"/>
      <c r="N233" s="1" t="s">
        <v>222</v>
      </c>
    </row>
    <row r="234" spans="1:51" ht="30" customHeight="1">
      <c r="A234" s="5" t="s">
        <v>708</v>
      </c>
      <c r="B234" s="5" t="s">
        <v>723</v>
      </c>
      <c r="C234" s="5" t="s">
        <v>51</v>
      </c>
      <c r="D234" s="6">
        <v>1</v>
      </c>
      <c r="E234" s="7">
        <f>일위대가목록!E69</f>
        <v>1947</v>
      </c>
      <c r="F234" s="8">
        <f>TRUNC(E234*D234,1)</f>
        <v>1947</v>
      </c>
      <c r="G234" s="7">
        <f>일위대가목록!F69</f>
        <v>16642</v>
      </c>
      <c r="H234" s="8">
        <f>TRUNC(G234*D234,1)</f>
        <v>16642</v>
      </c>
      <c r="I234" s="7">
        <f>일위대가목록!G69</f>
        <v>332</v>
      </c>
      <c r="J234" s="8">
        <f>TRUNC(I234*D234,1)</f>
        <v>332</v>
      </c>
      <c r="K234" s="7">
        <f t="shared" ref="K234:L236" si="36">TRUNC(E234+G234+I234,1)</f>
        <v>18921</v>
      </c>
      <c r="L234" s="8">
        <f t="shared" si="36"/>
        <v>18921</v>
      </c>
      <c r="M234" s="5" t="s">
        <v>724</v>
      </c>
      <c r="N234" s="2" t="s">
        <v>222</v>
      </c>
      <c r="O234" s="2" t="s">
        <v>725</v>
      </c>
      <c r="P234" s="2" t="s">
        <v>54</v>
      </c>
      <c r="Q234" s="2" t="s">
        <v>55</v>
      </c>
      <c r="R234" s="2" t="s">
        <v>55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46</v>
      </c>
      <c r="AW234" s="2" t="s">
        <v>726</v>
      </c>
      <c r="AX234" s="2" t="s">
        <v>46</v>
      </c>
      <c r="AY234" s="2" t="s">
        <v>46</v>
      </c>
    </row>
    <row r="235" spans="1:51" ht="30" customHeight="1">
      <c r="A235" s="5" t="s">
        <v>727</v>
      </c>
      <c r="B235" s="5" t="s">
        <v>728</v>
      </c>
      <c r="C235" s="5" t="s">
        <v>51</v>
      </c>
      <c r="D235" s="6">
        <v>1</v>
      </c>
      <c r="E235" s="7">
        <f>일위대가목록!E70</f>
        <v>1672</v>
      </c>
      <c r="F235" s="8">
        <f>TRUNC(E235*D235,1)</f>
        <v>1672</v>
      </c>
      <c r="G235" s="7">
        <f>일위대가목록!F70</f>
        <v>0</v>
      </c>
      <c r="H235" s="8">
        <f>TRUNC(G235*D235,1)</f>
        <v>0</v>
      </c>
      <c r="I235" s="7">
        <f>일위대가목록!G70</f>
        <v>0</v>
      </c>
      <c r="J235" s="8">
        <f>TRUNC(I235*D235,1)</f>
        <v>0</v>
      </c>
      <c r="K235" s="7">
        <f t="shared" si="36"/>
        <v>1672</v>
      </c>
      <c r="L235" s="8">
        <f t="shared" si="36"/>
        <v>1672</v>
      </c>
      <c r="M235" s="5" t="s">
        <v>729</v>
      </c>
      <c r="N235" s="2" t="s">
        <v>222</v>
      </c>
      <c r="O235" s="2" t="s">
        <v>730</v>
      </c>
      <c r="P235" s="2" t="s">
        <v>54</v>
      </c>
      <c r="Q235" s="2" t="s">
        <v>55</v>
      </c>
      <c r="R235" s="2" t="s">
        <v>55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46</v>
      </c>
      <c r="AW235" s="2" t="s">
        <v>731</v>
      </c>
      <c r="AX235" s="2" t="s">
        <v>46</v>
      </c>
      <c r="AY235" s="2" t="s">
        <v>46</v>
      </c>
    </row>
    <row r="236" spans="1:51" ht="30" customHeight="1">
      <c r="A236" s="5" t="s">
        <v>727</v>
      </c>
      <c r="B236" s="5" t="s">
        <v>732</v>
      </c>
      <c r="C236" s="5" t="s">
        <v>51</v>
      </c>
      <c r="D236" s="6">
        <v>1</v>
      </c>
      <c r="E236" s="7">
        <f>일위대가목록!E71</f>
        <v>0</v>
      </c>
      <c r="F236" s="8">
        <f>TRUNC(E236*D236,1)</f>
        <v>0</v>
      </c>
      <c r="G236" s="7">
        <f>일위대가목록!F71</f>
        <v>15868</v>
      </c>
      <c r="H236" s="8">
        <f>TRUNC(G236*D236,1)</f>
        <v>15868</v>
      </c>
      <c r="I236" s="7">
        <f>일위대가목록!G71</f>
        <v>0</v>
      </c>
      <c r="J236" s="8">
        <f>TRUNC(I236*D236,1)</f>
        <v>0</v>
      </c>
      <c r="K236" s="7">
        <f t="shared" si="36"/>
        <v>15868</v>
      </c>
      <c r="L236" s="8">
        <f t="shared" si="36"/>
        <v>15868</v>
      </c>
      <c r="M236" s="5" t="s">
        <v>733</v>
      </c>
      <c r="N236" s="2" t="s">
        <v>222</v>
      </c>
      <c r="O236" s="2" t="s">
        <v>734</v>
      </c>
      <c r="P236" s="2" t="s">
        <v>54</v>
      </c>
      <c r="Q236" s="2" t="s">
        <v>55</v>
      </c>
      <c r="R236" s="2" t="s">
        <v>55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46</v>
      </c>
      <c r="AW236" s="2" t="s">
        <v>735</v>
      </c>
      <c r="AX236" s="2" t="s">
        <v>46</v>
      </c>
      <c r="AY236" s="2" t="s">
        <v>46</v>
      </c>
    </row>
    <row r="237" spans="1:51" ht="30" customHeight="1">
      <c r="A237" s="5" t="s">
        <v>299</v>
      </c>
      <c r="B237" s="5" t="s">
        <v>46</v>
      </c>
      <c r="C237" s="5" t="s">
        <v>46</v>
      </c>
      <c r="D237" s="6"/>
      <c r="E237" s="7"/>
      <c r="F237" s="8">
        <f>TRUNC(SUMIF(N234:N236, N233, F234:F236),0)</f>
        <v>3619</v>
      </c>
      <c r="G237" s="7"/>
      <c r="H237" s="8">
        <f>TRUNC(SUMIF(N234:N236, N233, H234:H236),0)</f>
        <v>32510</v>
      </c>
      <c r="I237" s="7"/>
      <c r="J237" s="8">
        <f>TRUNC(SUMIF(N234:N236, N233, J234:J236),0)</f>
        <v>332</v>
      </c>
      <c r="K237" s="7"/>
      <c r="L237" s="8">
        <f>F237+H237+J237</f>
        <v>36461</v>
      </c>
      <c r="M237" s="5" t="s">
        <v>46</v>
      </c>
      <c r="N237" s="2" t="s">
        <v>75</v>
      </c>
      <c r="O237" s="2" t="s">
        <v>75</v>
      </c>
      <c r="P237" s="2" t="s">
        <v>46</v>
      </c>
      <c r="Q237" s="2" t="s">
        <v>46</v>
      </c>
      <c r="R237" s="2" t="s">
        <v>46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46</v>
      </c>
      <c r="AW237" s="2" t="s">
        <v>46</v>
      </c>
      <c r="AX237" s="2" t="s">
        <v>46</v>
      </c>
      <c r="AY237" s="2" t="s">
        <v>46</v>
      </c>
    </row>
    <row r="238" spans="1:51" ht="30" customHeight="1">
      <c r="A238" s="6"/>
      <c r="B238" s="6"/>
      <c r="C238" s="6"/>
      <c r="D238" s="6"/>
      <c r="E238" s="7"/>
      <c r="F238" s="8"/>
      <c r="G238" s="7"/>
      <c r="H238" s="8"/>
      <c r="I238" s="7"/>
      <c r="J238" s="8"/>
      <c r="K238" s="7"/>
      <c r="L238" s="8"/>
      <c r="M238" s="6"/>
    </row>
    <row r="239" spans="1:51" ht="30" customHeight="1">
      <c r="A239" s="77" t="s">
        <v>736</v>
      </c>
      <c r="B239" s="77"/>
      <c r="C239" s="77"/>
      <c r="D239" s="77"/>
      <c r="E239" s="78"/>
      <c r="F239" s="79"/>
      <c r="G239" s="78"/>
      <c r="H239" s="79"/>
      <c r="I239" s="78"/>
      <c r="J239" s="79"/>
      <c r="K239" s="78"/>
      <c r="L239" s="79"/>
      <c r="M239" s="77"/>
      <c r="N239" s="1" t="s">
        <v>227</v>
      </c>
    </row>
    <row r="240" spans="1:51" ht="30" customHeight="1">
      <c r="A240" s="5" t="s">
        <v>737</v>
      </c>
      <c r="B240" s="5" t="s">
        <v>738</v>
      </c>
      <c r="C240" s="5" t="s">
        <v>116</v>
      </c>
      <c r="D240" s="6">
        <v>1</v>
      </c>
      <c r="E240" s="7">
        <f>단가대비표!O116</f>
        <v>63000</v>
      </c>
      <c r="F240" s="8">
        <f>TRUNC(E240*D240,1)</f>
        <v>63000</v>
      </c>
      <c r="G240" s="7">
        <f>단가대비표!P116</f>
        <v>0</v>
      </c>
      <c r="H240" s="8">
        <f>TRUNC(G240*D240,1)</f>
        <v>0</v>
      </c>
      <c r="I240" s="7">
        <f>단가대비표!V116</f>
        <v>0</v>
      </c>
      <c r="J240" s="8">
        <f>TRUNC(I240*D240,1)</f>
        <v>0</v>
      </c>
      <c r="K240" s="7">
        <f t="shared" ref="K240:L244" si="37">TRUNC(E240+G240+I240,1)</f>
        <v>63000</v>
      </c>
      <c r="L240" s="8">
        <f t="shared" si="37"/>
        <v>63000</v>
      </c>
      <c r="M240" s="5" t="s">
        <v>46</v>
      </c>
      <c r="N240" s="2" t="s">
        <v>227</v>
      </c>
      <c r="O240" s="2" t="s">
        <v>739</v>
      </c>
      <c r="P240" s="2" t="s">
        <v>55</v>
      </c>
      <c r="Q240" s="2" t="s">
        <v>55</v>
      </c>
      <c r="R240" s="2" t="s">
        <v>54</v>
      </c>
      <c r="S240" s="3"/>
      <c r="T240" s="3"/>
      <c r="U240" s="3"/>
      <c r="V240" s="3">
        <v>1</v>
      </c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46</v>
      </c>
      <c r="AW240" s="2" t="s">
        <v>740</v>
      </c>
      <c r="AX240" s="2" t="s">
        <v>46</v>
      </c>
      <c r="AY240" s="2" t="s">
        <v>46</v>
      </c>
    </row>
    <row r="241" spans="1:51" ht="30" customHeight="1">
      <c r="A241" s="5" t="s">
        <v>351</v>
      </c>
      <c r="B241" s="5" t="s">
        <v>450</v>
      </c>
      <c r="C241" s="5" t="s">
        <v>316</v>
      </c>
      <c r="D241" s="6">
        <v>1</v>
      </c>
      <c r="E241" s="7">
        <f>TRUNC(SUMIF(V240:V244, RIGHTB(O241, 1), F240:F244)*U241, 2)</f>
        <v>1890</v>
      </c>
      <c r="F241" s="8">
        <f>TRUNC(E241*D241,1)</f>
        <v>1890</v>
      </c>
      <c r="G241" s="7">
        <v>0</v>
      </c>
      <c r="H241" s="8">
        <f>TRUNC(G241*D241,1)</f>
        <v>0</v>
      </c>
      <c r="I241" s="7">
        <v>0</v>
      </c>
      <c r="J241" s="8">
        <f>TRUNC(I241*D241,1)</f>
        <v>0</v>
      </c>
      <c r="K241" s="7">
        <f t="shared" si="37"/>
        <v>1890</v>
      </c>
      <c r="L241" s="8">
        <f t="shared" si="37"/>
        <v>1890</v>
      </c>
      <c r="M241" s="5" t="s">
        <v>46</v>
      </c>
      <c r="N241" s="2" t="s">
        <v>227</v>
      </c>
      <c r="O241" s="2" t="s">
        <v>317</v>
      </c>
      <c r="P241" s="2" t="s">
        <v>55</v>
      </c>
      <c r="Q241" s="2" t="s">
        <v>55</v>
      </c>
      <c r="R241" s="2" t="s">
        <v>55</v>
      </c>
      <c r="S241" s="3">
        <v>0</v>
      </c>
      <c r="T241" s="3">
        <v>0</v>
      </c>
      <c r="U241" s="3">
        <v>0.03</v>
      </c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46</v>
      </c>
      <c r="AW241" s="2" t="s">
        <v>741</v>
      </c>
      <c r="AX241" s="2" t="s">
        <v>46</v>
      </c>
      <c r="AY241" s="2" t="s">
        <v>46</v>
      </c>
    </row>
    <row r="242" spans="1:51" ht="30" customHeight="1">
      <c r="A242" s="5" t="s">
        <v>693</v>
      </c>
      <c r="B242" s="5" t="s">
        <v>335</v>
      </c>
      <c r="C242" s="5" t="s">
        <v>336</v>
      </c>
      <c r="D242" s="6">
        <v>0.15</v>
      </c>
      <c r="E242" s="7">
        <f>단가대비표!O84</f>
        <v>0</v>
      </c>
      <c r="F242" s="8">
        <f>TRUNC(E242*D242,1)</f>
        <v>0</v>
      </c>
      <c r="G242" s="7">
        <f>단가대비표!P84</f>
        <v>206253</v>
      </c>
      <c r="H242" s="8">
        <f>TRUNC(G242*D242,1)</f>
        <v>30937.9</v>
      </c>
      <c r="I242" s="7">
        <f>단가대비표!V84</f>
        <v>0</v>
      </c>
      <c r="J242" s="8">
        <f>TRUNC(I242*D242,1)</f>
        <v>0</v>
      </c>
      <c r="K242" s="7">
        <f t="shared" si="37"/>
        <v>206253</v>
      </c>
      <c r="L242" s="8">
        <f t="shared" si="37"/>
        <v>30937.9</v>
      </c>
      <c r="M242" s="5" t="s">
        <v>46</v>
      </c>
      <c r="N242" s="2" t="s">
        <v>227</v>
      </c>
      <c r="O242" s="2" t="s">
        <v>694</v>
      </c>
      <c r="P242" s="2" t="s">
        <v>55</v>
      </c>
      <c r="Q242" s="2" t="s">
        <v>55</v>
      </c>
      <c r="R242" s="2" t="s">
        <v>54</v>
      </c>
      <c r="S242" s="3"/>
      <c r="T242" s="3"/>
      <c r="U242" s="3"/>
      <c r="V242" s="3"/>
      <c r="W242" s="3">
        <v>2</v>
      </c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46</v>
      </c>
      <c r="AW242" s="2" t="s">
        <v>742</v>
      </c>
      <c r="AX242" s="2" t="s">
        <v>46</v>
      </c>
      <c r="AY242" s="2" t="s">
        <v>46</v>
      </c>
    </row>
    <row r="243" spans="1:51" ht="30" customHeight="1">
      <c r="A243" s="5" t="s">
        <v>334</v>
      </c>
      <c r="B243" s="5" t="s">
        <v>335</v>
      </c>
      <c r="C243" s="5" t="s">
        <v>336</v>
      </c>
      <c r="D243" s="6">
        <v>6.3E-2</v>
      </c>
      <c r="E243" s="7">
        <f>단가대비표!O71</f>
        <v>0</v>
      </c>
      <c r="F243" s="8">
        <f>TRUNC(E243*D243,1)</f>
        <v>0</v>
      </c>
      <c r="G243" s="7">
        <f>단가대비표!P71</f>
        <v>141096</v>
      </c>
      <c r="H243" s="8">
        <f>TRUNC(G243*D243,1)</f>
        <v>8889</v>
      </c>
      <c r="I243" s="7">
        <f>단가대비표!V71</f>
        <v>0</v>
      </c>
      <c r="J243" s="8">
        <f>TRUNC(I243*D243,1)</f>
        <v>0</v>
      </c>
      <c r="K243" s="7">
        <f t="shared" si="37"/>
        <v>141096</v>
      </c>
      <c r="L243" s="8">
        <f t="shared" si="37"/>
        <v>8889</v>
      </c>
      <c r="M243" s="5" t="s">
        <v>46</v>
      </c>
      <c r="N243" s="2" t="s">
        <v>227</v>
      </c>
      <c r="O243" s="2" t="s">
        <v>337</v>
      </c>
      <c r="P243" s="2" t="s">
        <v>55</v>
      </c>
      <c r="Q243" s="2" t="s">
        <v>55</v>
      </c>
      <c r="R243" s="2" t="s">
        <v>54</v>
      </c>
      <c r="S243" s="3"/>
      <c r="T243" s="3"/>
      <c r="U243" s="3"/>
      <c r="V243" s="3"/>
      <c r="W243" s="3">
        <v>2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46</v>
      </c>
      <c r="AW243" s="2" t="s">
        <v>743</v>
      </c>
      <c r="AX243" s="2" t="s">
        <v>46</v>
      </c>
      <c r="AY243" s="2" t="s">
        <v>46</v>
      </c>
    </row>
    <row r="244" spans="1:51" ht="30" customHeight="1">
      <c r="A244" s="5" t="s">
        <v>465</v>
      </c>
      <c r="B244" s="5" t="s">
        <v>568</v>
      </c>
      <c r="C244" s="5" t="s">
        <v>316</v>
      </c>
      <c r="D244" s="6">
        <v>1</v>
      </c>
      <c r="E244" s="7">
        <v>0</v>
      </c>
      <c r="F244" s="8">
        <f>TRUNC(E244*D244,1)</f>
        <v>0</v>
      </c>
      <c r="G244" s="7">
        <v>0</v>
      </c>
      <c r="H244" s="8">
        <f>TRUNC(G244*D244,1)</f>
        <v>0</v>
      </c>
      <c r="I244" s="7">
        <f>TRUNC(SUMIF(W240:W244, RIGHTB(O244, 1), H240:H244)*U244, 2)</f>
        <v>1194.8</v>
      </c>
      <c r="J244" s="8">
        <f>TRUNC(I244*D244,1)</f>
        <v>1194.8</v>
      </c>
      <c r="K244" s="7">
        <f t="shared" si="37"/>
        <v>1194.8</v>
      </c>
      <c r="L244" s="8">
        <f t="shared" si="37"/>
        <v>1194.8</v>
      </c>
      <c r="M244" s="5" t="s">
        <v>46</v>
      </c>
      <c r="N244" s="2" t="s">
        <v>227</v>
      </c>
      <c r="O244" s="2" t="s">
        <v>467</v>
      </c>
      <c r="P244" s="2" t="s">
        <v>55</v>
      </c>
      <c r="Q244" s="2" t="s">
        <v>55</v>
      </c>
      <c r="R244" s="2" t="s">
        <v>55</v>
      </c>
      <c r="S244" s="3">
        <v>1</v>
      </c>
      <c r="T244" s="3">
        <v>2</v>
      </c>
      <c r="U244" s="3">
        <v>0.03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46</v>
      </c>
      <c r="AW244" s="2" t="s">
        <v>744</v>
      </c>
      <c r="AX244" s="2" t="s">
        <v>46</v>
      </c>
      <c r="AY244" s="2" t="s">
        <v>46</v>
      </c>
    </row>
    <row r="245" spans="1:51" ht="30" customHeight="1">
      <c r="A245" s="5" t="s">
        <v>299</v>
      </c>
      <c r="B245" s="5" t="s">
        <v>46</v>
      </c>
      <c r="C245" s="5" t="s">
        <v>46</v>
      </c>
      <c r="D245" s="6"/>
      <c r="E245" s="7"/>
      <c r="F245" s="8">
        <f>TRUNC(SUMIF(N240:N244, N239, F240:F244),0)</f>
        <v>64890</v>
      </c>
      <c r="G245" s="7"/>
      <c r="H245" s="8">
        <f>TRUNC(SUMIF(N240:N244, N239, H240:H244),0)</f>
        <v>39826</v>
      </c>
      <c r="I245" s="7"/>
      <c r="J245" s="8">
        <f>TRUNC(SUMIF(N240:N244, N239, J240:J244),0)</f>
        <v>1194</v>
      </c>
      <c r="K245" s="7"/>
      <c r="L245" s="8">
        <f>F245+H245+J245</f>
        <v>105910</v>
      </c>
      <c r="M245" s="5" t="s">
        <v>46</v>
      </c>
      <c r="N245" s="2" t="s">
        <v>75</v>
      </c>
      <c r="O245" s="2" t="s">
        <v>75</v>
      </c>
      <c r="P245" s="2" t="s">
        <v>46</v>
      </c>
      <c r="Q245" s="2" t="s">
        <v>46</v>
      </c>
      <c r="R245" s="2" t="s">
        <v>46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46</v>
      </c>
      <c r="AW245" s="2" t="s">
        <v>46</v>
      </c>
      <c r="AX245" s="2" t="s">
        <v>46</v>
      </c>
      <c r="AY245" s="2" t="s">
        <v>46</v>
      </c>
    </row>
    <row r="246" spans="1:51" ht="30" customHeight="1">
      <c r="A246" s="6"/>
      <c r="B246" s="6"/>
      <c r="C246" s="6"/>
      <c r="D246" s="6"/>
      <c r="E246" s="7"/>
      <c r="F246" s="8"/>
      <c r="G246" s="7"/>
      <c r="H246" s="8"/>
      <c r="I246" s="7"/>
      <c r="J246" s="8"/>
      <c r="K246" s="7"/>
      <c r="L246" s="8"/>
      <c r="M246" s="6"/>
    </row>
    <row r="247" spans="1:51" ht="30" customHeight="1">
      <c r="A247" s="77" t="s">
        <v>745</v>
      </c>
      <c r="B247" s="77"/>
      <c r="C247" s="77"/>
      <c r="D247" s="77"/>
      <c r="E247" s="78"/>
      <c r="F247" s="79"/>
      <c r="G247" s="78"/>
      <c r="H247" s="79"/>
      <c r="I247" s="78"/>
      <c r="J247" s="79"/>
      <c r="K247" s="78"/>
      <c r="L247" s="79"/>
      <c r="M247" s="77"/>
      <c r="N247" s="1" t="s">
        <v>231</v>
      </c>
    </row>
    <row r="248" spans="1:51" ht="30" customHeight="1">
      <c r="A248" s="5" t="s">
        <v>746</v>
      </c>
      <c r="B248" s="5" t="s">
        <v>747</v>
      </c>
      <c r="C248" s="5" t="s">
        <v>51</v>
      </c>
      <c r="D248" s="6">
        <v>1.05</v>
      </c>
      <c r="E248" s="7">
        <f>단가대비표!O25</f>
        <v>34000</v>
      </c>
      <c r="F248" s="8">
        <f>TRUNC(E248*D248,1)</f>
        <v>35700</v>
      </c>
      <c r="G248" s="7">
        <f>단가대비표!P25</f>
        <v>0</v>
      </c>
      <c r="H248" s="8">
        <f>TRUNC(G248*D248,1)</f>
        <v>0</v>
      </c>
      <c r="I248" s="7">
        <f>단가대비표!V25</f>
        <v>0</v>
      </c>
      <c r="J248" s="8">
        <f>TRUNC(I248*D248,1)</f>
        <v>0</v>
      </c>
      <c r="K248" s="7">
        <f>TRUNC(E248+G248+I248,1)</f>
        <v>34000</v>
      </c>
      <c r="L248" s="8">
        <f>TRUNC(F248+H248+J248,1)</f>
        <v>35700</v>
      </c>
      <c r="M248" s="5" t="s">
        <v>46</v>
      </c>
      <c r="N248" s="2" t="s">
        <v>231</v>
      </c>
      <c r="O248" s="2" t="s">
        <v>748</v>
      </c>
      <c r="P248" s="2" t="s">
        <v>55</v>
      </c>
      <c r="Q248" s="2" t="s">
        <v>55</v>
      </c>
      <c r="R248" s="2" t="s">
        <v>54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46</v>
      </c>
      <c r="AW248" s="2" t="s">
        <v>749</v>
      </c>
      <c r="AX248" s="2" t="s">
        <v>46</v>
      </c>
      <c r="AY248" s="2" t="s">
        <v>46</v>
      </c>
    </row>
    <row r="249" spans="1:51" ht="30" customHeight="1">
      <c r="A249" s="5" t="s">
        <v>299</v>
      </c>
      <c r="B249" s="5" t="s">
        <v>46</v>
      </c>
      <c r="C249" s="5" t="s">
        <v>46</v>
      </c>
      <c r="D249" s="6"/>
      <c r="E249" s="7"/>
      <c r="F249" s="8">
        <f>TRUNC(SUMIF(N248:N248, N247, F248:F248),0)</f>
        <v>35700</v>
      </c>
      <c r="G249" s="7"/>
      <c r="H249" s="8">
        <f>TRUNC(SUMIF(N248:N248, N247, H248:H248),0)</f>
        <v>0</v>
      </c>
      <c r="I249" s="7"/>
      <c r="J249" s="8">
        <f>TRUNC(SUMIF(N248:N248, N247, J248:J248),0)</f>
        <v>0</v>
      </c>
      <c r="K249" s="7"/>
      <c r="L249" s="8">
        <f>F249+H249+J249</f>
        <v>35700</v>
      </c>
      <c r="M249" s="5" t="s">
        <v>46</v>
      </c>
      <c r="N249" s="2" t="s">
        <v>75</v>
      </c>
      <c r="O249" s="2" t="s">
        <v>75</v>
      </c>
      <c r="P249" s="2" t="s">
        <v>46</v>
      </c>
      <c r="Q249" s="2" t="s">
        <v>46</v>
      </c>
      <c r="R249" s="2" t="s">
        <v>46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46</v>
      </c>
      <c r="AW249" s="2" t="s">
        <v>46</v>
      </c>
      <c r="AX249" s="2" t="s">
        <v>46</v>
      </c>
      <c r="AY249" s="2" t="s">
        <v>46</v>
      </c>
    </row>
    <row r="250" spans="1:51" ht="30" customHeight="1">
      <c r="A250" s="6"/>
      <c r="B250" s="6"/>
      <c r="C250" s="6"/>
      <c r="D250" s="6"/>
      <c r="E250" s="7"/>
      <c r="F250" s="8"/>
      <c r="G250" s="7"/>
      <c r="H250" s="8"/>
      <c r="I250" s="7"/>
      <c r="J250" s="8"/>
      <c r="K250" s="7"/>
      <c r="L250" s="8"/>
      <c r="M250" s="6"/>
    </row>
    <row r="251" spans="1:51" ht="30" customHeight="1">
      <c r="A251" s="77" t="s">
        <v>750</v>
      </c>
      <c r="B251" s="77"/>
      <c r="C251" s="77"/>
      <c r="D251" s="77"/>
      <c r="E251" s="78"/>
      <c r="F251" s="79"/>
      <c r="G251" s="78"/>
      <c r="H251" s="79"/>
      <c r="I251" s="78"/>
      <c r="J251" s="79"/>
      <c r="K251" s="78"/>
      <c r="L251" s="79"/>
      <c r="M251" s="77"/>
      <c r="N251" s="1" t="s">
        <v>297</v>
      </c>
    </row>
    <row r="252" spans="1:51" ht="30" customHeight="1">
      <c r="A252" s="5" t="s">
        <v>751</v>
      </c>
      <c r="B252" s="5" t="s">
        <v>335</v>
      </c>
      <c r="C252" s="5" t="s">
        <v>336</v>
      </c>
      <c r="D252" s="6">
        <v>0.04</v>
      </c>
      <c r="E252" s="7">
        <f>단가대비표!O73</f>
        <v>0</v>
      </c>
      <c r="F252" s="8">
        <f>TRUNC(E252*D252,1)</f>
        <v>0</v>
      </c>
      <c r="G252" s="7">
        <f>단가대비표!P73</f>
        <v>247977</v>
      </c>
      <c r="H252" s="8">
        <f>TRUNC(G252*D252,1)</f>
        <v>9919</v>
      </c>
      <c r="I252" s="7">
        <f>단가대비표!V73</f>
        <v>0</v>
      </c>
      <c r="J252" s="8">
        <f>TRUNC(I252*D252,1)</f>
        <v>0</v>
      </c>
      <c r="K252" s="7">
        <f>TRUNC(E252+G252+I252,1)</f>
        <v>247977</v>
      </c>
      <c r="L252" s="8">
        <f>TRUNC(F252+H252+J252,1)</f>
        <v>9919</v>
      </c>
      <c r="M252" s="5" t="s">
        <v>46</v>
      </c>
      <c r="N252" s="2" t="s">
        <v>297</v>
      </c>
      <c r="O252" s="2" t="s">
        <v>752</v>
      </c>
      <c r="P252" s="2" t="s">
        <v>55</v>
      </c>
      <c r="Q252" s="2" t="s">
        <v>55</v>
      </c>
      <c r="R252" s="2" t="s">
        <v>54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46</v>
      </c>
      <c r="AW252" s="2" t="s">
        <v>753</v>
      </c>
      <c r="AX252" s="2" t="s">
        <v>46</v>
      </c>
      <c r="AY252" s="2" t="s">
        <v>46</v>
      </c>
    </row>
    <row r="253" spans="1:51" ht="30" customHeight="1">
      <c r="A253" s="5" t="s">
        <v>334</v>
      </c>
      <c r="B253" s="5" t="s">
        <v>335</v>
      </c>
      <c r="C253" s="5" t="s">
        <v>336</v>
      </c>
      <c r="D253" s="6">
        <v>0.01</v>
      </c>
      <c r="E253" s="7">
        <f>단가대비표!O71</f>
        <v>0</v>
      </c>
      <c r="F253" s="8">
        <f>TRUNC(E253*D253,1)</f>
        <v>0</v>
      </c>
      <c r="G253" s="7">
        <f>단가대비표!P71</f>
        <v>141096</v>
      </c>
      <c r="H253" s="8">
        <f>TRUNC(G253*D253,1)</f>
        <v>1410.9</v>
      </c>
      <c r="I253" s="7">
        <f>단가대비표!V71</f>
        <v>0</v>
      </c>
      <c r="J253" s="8">
        <f>TRUNC(I253*D253,1)</f>
        <v>0</v>
      </c>
      <c r="K253" s="7">
        <f>TRUNC(E253+G253+I253,1)</f>
        <v>141096</v>
      </c>
      <c r="L253" s="8">
        <f>TRUNC(F253+H253+J253,1)</f>
        <v>1410.9</v>
      </c>
      <c r="M253" s="5" t="s">
        <v>46</v>
      </c>
      <c r="N253" s="2" t="s">
        <v>297</v>
      </c>
      <c r="O253" s="2" t="s">
        <v>337</v>
      </c>
      <c r="P253" s="2" t="s">
        <v>55</v>
      </c>
      <c r="Q253" s="2" t="s">
        <v>55</v>
      </c>
      <c r="R253" s="2" t="s">
        <v>54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46</v>
      </c>
      <c r="AW253" s="2" t="s">
        <v>754</v>
      </c>
      <c r="AX253" s="2" t="s">
        <v>46</v>
      </c>
      <c r="AY253" s="2" t="s">
        <v>46</v>
      </c>
    </row>
    <row r="254" spans="1:51" ht="30" customHeight="1">
      <c r="A254" s="5" t="s">
        <v>299</v>
      </c>
      <c r="B254" s="5" t="s">
        <v>46</v>
      </c>
      <c r="C254" s="5" t="s">
        <v>46</v>
      </c>
      <c r="D254" s="6"/>
      <c r="E254" s="7"/>
      <c r="F254" s="8">
        <f>TRUNC(SUMIF(N252:N253, N251, F252:F253),0)</f>
        <v>0</v>
      </c>
      <c r="G254" s="7"/>
      <c r="H254" s="8">
        <f>TRUNC(SUMIF(N252:N253, N251, H252:H253),0)</f>
        <v>11329</v>
      </c>
      <c r="I254" s="7"/>
      <c r="J254" s="8">
        <f>TRUNC(SUMIF(N252:N253, N251, J252:J253),0)</f>
        <v>0</v>
      </c>
      <c r="K254" s="7"/>
      <c r="L254" s="8">
        <f>F254+H254+J254</f>
        <v>11329</v>
      </c>
      <c r="M254" s="5" t="s">
        <v>46</v>
      </c>
      <c r="N254" s="2" t="s">
        <v>75</v>
      </c>
      <c r="O254" s="2" t="s">
        <v>75</v>
      </c>
      <c r="P254" s="2" t="s">
        <v>46</v>
      </c>
      <c r="Q254" s="2" t="s">
        <v>46</v>
      </c>
      <c r="R254" s="2" t="s">
        <v>46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46</v>
      </c>
      <c r="AW254" s="2" t="s">
        <v>46</v>
      </c>
      <c r="AX254" s="2" t="s">
        <v>46</v>
      </c>
      <c r="AY254" s="2" t="s">
        <v>46</v>
      </c>
    </row>
    <row r="255" spans="1:51" ht="30" customHeight="1">
      <c r="A255" s="6"/>
      <c r="B255" s="6"/>
      <c r="C255" s="6"/>
      <c r="D255" s="6"/>
      <c r="E255" s="7"/>
      <c r="F255" s="8"/>
      <c r="G255" s="7"/>
      <c r="H255" s="8"/>
      <c r="I255" s="7"/>
      <c r="J255" s="8"/>
      <c r="K255" s="7"/>
      <c r="L255" s="8"/>
      <c r="M255" s="6"/>
    </row>
    <row r="256" spans="1:51" ht="30" customHeight="1">
      <c r="A256" s="77" t="s">
        <v>755</v>
      </c>
      <c r="B256" s="77"/>
      <c r="C256" s="77"/>
      <c r="D256" s="77"/>
      <c r="E256" s="78"/>
      <c r="F256" s="79"/>
      <c r="G256" s="78"/>
      <c r="H256" s="79"/>
      <c r="I256" s="78"/>
      <c r="J256" s="79"/>
      <c r="K256" s="78"/>
      <c r="L256" s="79"/>
      <c r="M256" s="77"/>
      <c r="N256" s="1" t="s">
        <v>309</v>
      </c>
    </row>
    <row r="257" spans="1:51" ht="30" customHeight="1">
      <c r="A257" s="5" t="s">
        <v>751</v>
      </c>
      <c r="B257" s="5" t="s">
        <v>335</v>
      </c>
      <c r="C257" s="5" t="s">
        <v>336</v>
      </c>
      <c r="D257" s="6">
        <v>0.28999999999999998</v>
      </c>
      <c r="E257" s="7">
        <f>단가대비표!O73</f>
        <v>0</v>
      </c>
      <c r="F257" s="8">
        <f>TRUNC(E257*D257,1)</f>
        <v>0</v>
      </c>
      <c r="G257" s="7">
        <f>단가대비표!P73</f>
        <v>247977</v>
      </c>
      <c r="H257" s="8">
        <f>TRUNC(G257*D257,1)</f>
        <v>71913.3</v>
      </c>
      <c r="I257" s="7">
        <f>단가대비표!V73</f>
        <v>0</v>
      </c>
      <c r="J257" s="8">
        <f>TRUNC(I257*D257,1)</f>
        <v>0</v>
      </c>
      <c r="K257" s="7">
        <f t="shared" ref="K257:L260" si="38">TRUNC(E257+G257+I257,1)</f>
        <v>247977</v>
      </c>
      <c r="L257" s="8">
        <f t="shared" si="38"/>
        <v>71913.3</v>
      </c>
      <c r="M257" s="5" t="s">
        <v>303</v>
      </c>
      <c r="N257" s="2" t="s">
        <v>46</v>
      </c>
      <c r="O257" s="2" t="s">
        <v>752</v>
      </c>
      <c r="P257" s="2" t="s">
        <v>55</v>
      </c>
      <c r="Q257" s="2" t="s">
        <v>55</v>
      </c>
      <c r="R257" s="2" t="s">
        <v>54</v>
      </c>
      <c r="S257" s="3"/>
      <c r="T257" s="3"/>
      <c r="U257" s="3"/>
      <c r="V257" s="3">
        <v>1</v>
      </c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46</v>
      </c>
      <c r="AW257" s="2" t="s">
        <v>757</v>
      </c>
      <c r="AX257" s="2" t="s">
        <v>46</v>
      </c>
      <c r="AY257" s="2" t="s">
        <v>306</v>
      </c>
    </row>
    <row r="258" spans="1:51" ht="30" customHeight="1">
      <c r="A258" s="5" t="s">
        <v>417</v>
      </c>
      <c r="B258" s="5" t="s">
        <v>335</v>
      </c>
      <c r="C258" s="5" t="s">
        <v>336</v>
      </c>
      <c r="D258" s="6">
        <v>0.17</v>
      </c>
      <c r="E258" s="7">
        <f>단가대비표!O72</f>
        <v>0</v>
      </c>
      <c r="F258" s="8">
        <f>TRUNC(E258*D258,1)</f>
        <v>0</v>
      </c>
      <c r="G258" s="7">
        <f>단가대비표!P72</f>
        <v>179203</v>
      </c>
      <c r="H258" s="8">
        <f>TRUNC(G258*D258,1)</f>
        <v>30464.5</v>
      </c>
      <c r="I258" s="7">
        <f>단가대비표!V72</f>
        <v>0</v>
      </c>
      <c r="J258" s="8">
        <f>TRUNC(I258*D258,1)</f>
        <v>0</v>
      </c>
      <c r="K258" s="7">
        <f t="shared" si="38"/>
        <v>179203</v>
      </c>
      <c r="L258" s="8">
        <f t="shared" si="38"/>
        <v>30464.5</v>
      </c>
      <c r="M258" s="5" t="s">
        <v>303</v>
      </c>
      <c r="N258" s="2" t="s">
        <v>46</v>
      </c>
      <c r="O258" s="2" t="s">
        <v>418</v>
      </c>
      <c r="P258" s="2" t="s">
        <v>55</v>
      </c>
      <c r="Q258" s="2" t="s">
        <v>55</v>
      </c>
      <c r="R258" s="2" t="s">
        <v>54</v>
      </c>
      <c r="S258" s="3"/>
      <c r="T258" s="3"/>
      <c r="U258" s="3"/>
      <c r="V258" s="3">
        <v>1</v>
      </c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46</v>
      </c>
      <c r="AW258" s="2" t="s">
        <v>758</v>
      </c>
      <c r="AX258" s="2" t="s">
        <v>46</v>
      </c>
      <c r="AY258" s="2" t="s">
        <v>306</v>
      </c>
    </row>
    <row r="259" spans="1:51" ht="30" customHeight="1">
      <c r="A259" s="5" t="s">
        <v>139</v>
      </c>
      <c r="B259" s="5" t="s">
        <v>759</v>
      </c>
      <c r="C259" s="5" t="s">
        <v>80</v>
      </c>
      <c r="D259" s="6">
        <v>1</v>
      </c>
      <c r="E259" s="7">
        <f>일위대가목록!E41</f>
        <v>6808</v>
      </c>
      <c r="F259" s="8">
        <f>TRUNC(E259*D259,1)</f>
        <v>6808</v>
      </c>
      <c r="G259" s="7">
        <f>일위대가목록!F41</f>
        <v>44299</v>
      </c>
      <c r="H259" s="8">
        <f>TRUNC(G259*D259,1)</f>
        <v>44299</v>
      </c>
      <c r="I259" s="7">
        <f>일위대가목록!G41</f>
        <v>28219</v>
      </c>
      <c r="J259" s="8">
        <f>TRUNC(I259*D259,1)</f>
        <v>28219</v>
      </c>
      <c r="K259" s="7">
        <f t="shared" si="38"/>
        <v>79326</v>
      </c>
      <c r="L259" s="8">
        <f t="shared" si="38"/>
        <v>79326</v>
      </c>
      <c r="M259" s="5" t="s">
        <v>303</v>
      </c>
      <c r="N259" s="2" t="s">
        <v>46</v>
      </c>
      <c r="O259" s="2" t="s">
        <v>760</v>
      </c>
      <c r="P259" s="2" t="s">
        <v>54</v>
      </c>
      <c r="Q259" s="2" t="s">
        <v>55</v>
      </c>
      <c r="R259" s="2" t="s">
        <v>55</v>
      </c>
      <c r="S259" s="3"/>
      <c r="T259" s="3"/>
      <c r="U259" s="3"/>
      <c r="V259" s="3">
        <v>1</v>
      </c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46</v>
      </c>
      <c r="AW259" s="2" t="s">
        <v>761</v>
      </c>
      <c r="AX259" s="2" t="s">
        <v>46</v>
      </c>
      <c r="AY259" s="2" t="s">
        <v>306</v>
      </c>
    </row>
    <row r="260" spans="1:51" ht="30" customHeight="1">
      <c r="A260" s="5" t="s">
        <v>314</v>
      </c>
      <c r="B260" s="5" t="s">
        <v>315</v>
      </c>
      <c r="C260" s="5" t="s">
        <v>316</v>
      </c>
      <c r="D260" s="6">
        <v>1</v>
      </c>
      <c r="E260" s="7">
        <v>0</v>
      </c>
      <c r="F260" s="8">
        <f>TRUNC(E260*D260,1)</f>
        <v>0</v>
      </c>
      <c r="G260" s="7">
        <v>0</v>
      </c>
      <c r="H260" s="8">
        <f>TRUNC(G260*D260,1)</f>
        <v>0</v>
      </c>
      <c r="I260" s="7">
        <f>TRUNC(SUMIF(V257:V260, RIGHTB(O260, 1), L257:L260)*U260, 2)</f>
        <v>181703.8</v>
      </c>
      <c r="J260" s="8">
        <f>TRUNC(I260*D260,1)</f>
        <v>181703.8</v>
      </c>
      <c r="K260" s="7">
        <f t="shared" si="38"/>
        <v>181703.8</v>
      </c>
      <c r="L260" s="8">
        <f t="shared" si="38"/>
        <v>181703.8</v>
      </c>
      <c r="M260" s="5" t="s">
        <v>46</v>
      </c>
      <c r="N260" s="2" t="s">
        <v>309</v>
      </c>
      <c r="O260" s="2" t="s">
        <v>317</v>
      </c>
      <c r="P260" s="2" t="s">
        <v>55</v>
      </c>
      <c r="Q260" s="2" t="s">
        <v>55</v>
      </c>
      <c r="R260" s="2" t="s">
        <v>55</v>
      </c>
      <c r="S260" s="3">
        <v>3</v>
      </c>
      <c r="T260" s="3">
        <v>2</v>
      </c>
      <c r="U260" s="3">
        <v>1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46</v>
      </c>
      <c r="AW260" s="2" t="s">
        <v>762</v>
      </c>
      <c r="AX260" s="2" t="s">
        <v>46</v>
      </c>
      <c r="AY260" s="2" t="s">
        <v>46</v>
      </c>
    </row>
    <row r="261" spans="1:51" ht="30" customHeight="1">
      <c r="A261" s="5" t="s">
        <v>299</v>
      </c>
      <c r="B261" s="5" t="s">
        <v>46</v>
      </c>
      <c r="C261" s="5" t="s">
        <v>46</v>
      </c>
      <c r="D261" s="6"/>
      <c r="E261" s="7"/>
      <c r="F261" s="8">
        <f>TRUNC(SUMIF(N257:N260, N256, F257:F260),0)</f>
        <v>0</v>
      </c>
      <c r="G261" s="7"/>
      <c r="H261" s="8">
        <f>TRUNC(SUMIF(N257:N260, N256, H257:H260),0)</f>
        <v>0</v>
      </c>
      <c r="I261" s="7"/>
      <c r="J261" s="8">
        <f>TRUNC(SUMIF(N257:N260, N256, J257:J260),0)</f>
        <v>181703</v>
      </c>
      <c r="K261" s="7"/>
      <c r="L261" s="8">
        <f>F261+H261+J261</f>
        <v>181703</v>
      </c>
      <c r="M261" s="5" t="s">
        <v>46</v>
      </c>
      <c r="N261" s="2" t="s">
        <v>75</v>
      </c>
      <c r="O261" s="2" t="s">
        <v>75</v>
      </c>
      <c r="P261" s="2" t="s">
        <v>46</v>
      </c>
      <c r="Q261" s="2" t="s">
        <v>46</v>
      </c>
      <c r="R261" s="2" t="s">
        <v>46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46</v>
      </c>
      <c r="AW261" s="2" t="s">
        <v>46</v>
      </c>
      <c r="AX261" s="2" t="s">
        <v>46</v>
      </c>
      <c r="AY261" s="2" t="s">
        <v>46</v>
      </c>
    </row>
    <row r="262" spans="1:51" ht="30" customHeight="1">
      <c r="A262" s="6"/>
      <c r="B262" s="6"/>
      <c r="C262" s="6"/>
      <c r="D262" s="6"/>
      <c r="E262" s="7"/>
      <c r="F262" s="8"/>
      <c r="G262" s="7"/>
      <c r="H262" s="8"/>
      <c r="I262" s="7"/>
      <c r="J262" s="8"/>
      <c r="K262" s="7"/>
      <c r="L262" s="8"/>
      <c r="M262" s="6"/>
    </row>
    <row r="263" spans="1:51" ht="30" customHeight="1">
      <c r="A263" s="77" t="s">
        <v>763</v>
      </c>
      <c r="B263" s="77"/>
      <c r="C263" s="77"/>
      <c r="D263" s="77"/>
      <c r="E263" s="78"/>
      <c r="F263" s="79"/>
      <c r="G263" s="78"/>
      <c r="H263" s="79"/>
      <c r="I263" s="78"/>
      <c r="J263" s="79"/>
      <c r="K263" s="78"/>
      <c r="L263" s="79"/>
      <c r="M263" s="77"/>
      <c r="N263" s="1" t="s">
        <v>312</v>
      </c>
    </row>
    <row r="264" spans="1:51" ht="30" customHeight="1">
      <c r="A264" s="5" t="s">
        <v>751</v>
      </c>
      <c r="B264" s="5" t="s">
        <v>335</v>
      </c>
      <c r="C264" s="5" t="s">
        <v>336</v>
      </c>
      <c r="D264" s="6">
        <v>0.28999999999999998</v>
      </c>
      <c r="E264" s="7">
        <f>단가대비표!O73</f>
        <v>0</v>
      </c>
      <c r="F264" s="8">
        <f>TRUNC(E264*D264,1)</f>
        <v>0</v>
      </c>
      <c r="G264" s="7">
        <f>단가대비표!P73</f>
        <v>247977</v>
      </c>
      <c r="H264" s="8">
        <f>TRUNC(G264*D264,1)</f>
        <v>71913.3</v>
      </c>
      <c r="I264" s="7">
        <f>단가대비표!V73</f>
        <v>0</v>
      </c>
      <c r="J264" s="8">
        <f>TRUNC(I264*D264,1)</f>
        <v>0</v>
      </c>
      <c r="K264" s="7">
        <f t="shared" ref="K264:L267" si="39">TRUNC(E264+G264+I264,1)</f>
        <v>247977</v>
      </c>
      <c r="L264" s="8">
        <f t="shared" si="39"/>
        <v>71913.3</v>
      </c>
      <c r="M264" s="5" t="s">
        <v>303</v>
      </c>
      <c r="N264" s="2" t="s">
        <v>46</v>
      </c>
      <c r="O264" s="2" t="s">
        <v>752</v>
      </c>
      <c r="P264" s="2" t="s">
        <v>55</v>
      </c>
      <c r="Q264" s="2" t="s">
        <v>55</v>
      </c>
      <c r="R264" s="2" t="s">
        <v>54</v>
      </c>
      <c r="S264" s="3"/>
      <c r="T264" s="3"/>
      <c r="U264" s="3"/>
      <c r="V264" s="3">
        <v>1</v>
      </c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46</v>
      </c>
      <c r="AW264" s="2" t="s">
        <v>765</v>
      </c>
      <c r="AX264" s="2" t="s">
        <v>46</v>
      </c>
      <c r="AY264" s="2" t="s">
        <v>306</v>
      </c>
    </row>
    <row r="265" spans="1:51" ht="30" customHeight="1">
      <c r="A265" s="5" t="s">
        <v>417</v>
      </c>
      <c r="B265" s="5" t="s">
        <v>335</v>
      </c>
      <c r="C265" s="5" t="s">
        <v>336</v>
      </c>
      <c r="D265" s="6">
        <v>0.17</v>
      </c>
      <c r="E265" s="7">
        <f>단가대비표!O72</f>
        <v>0</v>
      </c>
      <c r="F265" s="8">
        <f>TRUNC(E265*D265,1)</f>
        <v>0</v>
      </c>
      <c r="G265" s="7">
        <f>단가대비표!P72</f>
        <v>179203</v>
      </c>
      <c r="H265" s="8">
        <f>TRUNC(G265*D265,1)</f>
        <v>30464.5</v>
      </c>
      <c r="I265" s="7">
        <f>단가대비표!V72</f>
        <v>0</v>
      </c>
      <c r="J265" s="8">
        <f>TRUNC(I265*D265,1)</f>
        <v>0</v>
      </c>
      <c r="K265" s="7">
        <f t="shared" si="39"/>
        <v>179203</v>
      </c>
      <c r="L265" s="8">
        <f t="shared" si="39"/>
        <v>30464.5</v>
      </c>
      <c r="M265" s="5" t="s">
        <v>303</v>
      </c>
      <c r="N265" s="2" t="s">
        <v>46</v>
      </c>
      <c r="O265" s="2" t="s">
        <v>418</v>
      </c>
      <c r="P265" s="2" t="s">
        <v>55</v>
      </c>
      <c r="Q265" s="2" t="s">
        <v>55</v>
      </c>
      <c r="R265" s="2" t="s">
        <v>54</v>
      </c>
      <c r="S265" s="3"/>
      <c r="T265" s="3"/>
      <c r="U265" s="3"/>
      <c r="V265" s="3">
        <v>1</v>
      </c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46</v>
      </c>
      <c r="AW265" s="2" t="s">
        <v>766</v>
      </c>
      <c r="AX265" s="2" t="s">
        <v>46</v>
      </c>
      <c r="AY265" s="2" t="s">
        <v>306</v>
      </c>
    </row>
    <row r="266" spans="1:51" ht="30" customHeight="1">
      <c r="A266" s="5" t="s">
        <v>139</v>
      </c>
      <c r="B266" s="5" t="s">
        <v>759</v>
      </c>
      <c r="C266" s="5" t="s">
        <v>80</v>
      </c>
      <c r="D266" s="6">
        <v>1</v>
      </c>
      <c r="E266" s="7">
        <f>일위대가목록!E41</f>
        <v>6808</v>
      </c>
      <c r="F266" s="8">
        <f>TRUNC(E266*D266,1)</f>
        <v>6808</v>
      </c>
      <c r="G266" s="7">
        <f>일위대가목록!F41</f>
        <v>44299</v>
      </c>
      <c r="H266" s="8">
        <f>TRUNC(G266*D266,1)</f>
        <v>44299</v>
      </c>
      <c r="I266" s="7">
        <f>일위대가목록!G41</f>
        <v>28219</v>
      </c>
      <c r="J266" s="8">
        <f>TRUNC(I266*D266,1)</f>
        <v>28219</v>
      </c>
      <c r="K266" s="7">
        <f t="shared" si="39"/>
        <v>79326</v>
      </c>
      <c r="L266" s="8">
        <f t="shared" si="39"/>
        <v>79326</v>
      </c>
      <c r="M266" s="5" t="s">
        <v>303</v>
      </c>
      <c r="N266" s="2" t="s">
        <v>46</v>
      </c>
      <c r="O266" s="2" t="s">
        <v>760</v>
      </c>
      <c r="P266" s="2" t="s">
        <v>54</v>
      </c>
      <c r="Q266" s="2" t="s">
        <v>55</v>
      </c>
      <c r="R266" s="2" t="s">
        <v>55</v>
      </c>
      <c r="S266" s="3"/>
      <c r="T266" s="3"/>
      <c r="U266" s="3"/>
      <c r="V266" s="3">
        <v>1</v>
      </c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46</v>
      </c>
      <c r="AW266" s="2" t="s">
        <v>767</v>
      </c>
      <c r="AX266" s="2" t="s">
        <v>46</v>
      </c>
      <c r="AY266" s="2" t="s">
        <v>306</v>
      </c>
    </row>
    <row r="267" spans="1:51" ht="30" customHeight="1">
      <c r="A267" s="5" t="s">
        <v>314</v>
      </c>
      <c r="B267" s="5" t="s">
        <v>315</v>
      </c>
      <c r="C267" s="5" t="s">
        <v>316</v>
      </c>
      <c r="D267" s="6">
        <v>1</v>
      </c>
      <c r="E267" s="7">
        <v>0</v>
      </c>
      <c r="F267" s="8">
        <f>TRUNC(E267*D267,1)</f>
        <v>0</v>
      </c>
      <c r="G267" s="7">
        <v>0</v>
      </c>
      <c r="H267" s="8">
        <f>TRUNC(G267*D267,1)</f>
        <v>0</v>
      </c>
      <c r="I267" s="7">
        <f>TRUNC(SUMIF(V264:V267, RIGHTB(O267, 1), L264:L267)*U267, 2)</f>
        <v>181703.8</v>
      </c>
      <c r="J267" s="8">
        <f>TRUNC(I267*D267,1)</f>
        <v>181703.8</v>
      </c>
      <c r="K267" s="7">
        <f t="shared" si="39"/>
        <v>181703.8</v>
      </c>
      <c r="L267" s="8">
        <f t="shared" si="39"/>
        <v>181703.8</v>
      </c>
      <c r="M267" s="5" t="s">
        <v>46</v>
      </c>
      <c r="N267" s="2" t="s">
        <v>312</v>
      </c>
      <c r="O267" s="2" t="s">
        <v>317</v>
      </c>
      <c r="P267" s="2" t="s">
        <v>55</v>
      </c>
      <c r="Q267" s="2" t="s">
        <v>55</v>
      </c>
      <c r="R267" s="2" t="s">
        <v>55</v>
      </c>
      <c r="S267" s="3">
        <v>3</v>
      </c>
      <c r="T267" s="3">
        <v>2</v>
      </c>
      <c r="U267" s="3">
        <v>1</v>
      </c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46</v>
      </c>
      <c r="AW267" s="2" t="s">
        <v>768</v>
      </c>
      <c r="AX267" s="2" t="s">
        <v>46</v>
      </c>
      <c r="AY267" s="2" t="s">
        <v>46</v>
      </c>
    </row>
    <row r="268" spans="1:51" ht="30" customHeight="1">
      <c r="A268" s="5" t="s">
        <v>299</v>
      </c>
      <c r="B268" s="5" t="s">
        <v>46</v>
      </c>
      <c r="C268" s="5" t="s">
        <v>46</v>
      </c>
      <c r="D268" s="6"/>
      <c r="E268" s="7"/>
      <c r="F268" s="8">
        <f>TRUNC(SUMIF(N264:N267, N263, F264:F267),0)</f>
        <v>0</v>
      </c>
      <c r="G268" s="7"/>
      <c r="H268" s="8">
        <f>TRUNC(SUMIF(N264:N267, N263, H264:H267),0)</f>
        <v>0</v>
      </c>
      <c r="I268" s="7"/>
      <c r="J268" s="8">
        <f>TRUNC(SUMIF(N264:N267, N263, J264:J267),0)</f>
        <v>181703</v>
      </c>
      <c r="K268" s="7"/>
      <c r="L268" s="8">
        <f>F268+H268+J268</f>
        <v>181703</v>
      </c>
      <c r="M268" s="5" t="s">
        <v>46</v>
      </c>
      <c r="N268" s="2" t="s">
        <v>75</v>
      </c>
      <c r="O268" s="2" t="s">
        <v>75</v>
      </c>
      <c r="P268" s="2" t="s">
        <v>46</v>
      </c>
      <c r="Q268" s="2" t="s">
        <v>46</v>
      </c>
      <c r="R268" s="2" t="s">
        <v>46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46</v>
      </c>
      <c r="AW268" s="2" t="s">
        <v>46</v>
      </c>
      <c r="AX268" s="2" t="s">
        <v>46</v>
      </c>
      <c r="AY268" s="2" t="s">
        <v>46</v>
      </c>
    </row>
    <row r="269" spans="1:51" ht="30" customHeight="1">
      <c r="A269" s="6"/>
      <c r="B269" s="6"/>
      <c r="C269" s="6"/>
      <c r="D269" s="6"/>
      <c r="E269" s="7"/>
      <c r="F269" s="8"/>
      <c r="G269" s="7"/>
      <c r="H269" s="8"/>
      <c r="I269" s="7"/>
      <c r="J269" s="8"/>
      <c r="K269" s="7"/>
      <c r="L269" s="8"/>
      <c r="M269" s="6"/>
    </row>
    <row r="270" spans="1:51" ht="30" customHeight="1">
      <c r="A270" s="77" t="s">
        <v>769</v>
      </c>
      <c r="B270" s="77"/>
      <c r="C270" s="77"/>
      <c r="D270" s="77"/>
      <c r="E270" s="78"/>
      <c r="F270" s="79"/>
      <c r="G270" s="78"/>
      <c r="H270" s="79"/>
      <c r="I270" s="78"/>
      <c r="J270" s="79"/>
      <c r="K270" s="78"/>
      <c r="L270" s="79"/>
      <c r="M270" s="77"/>
      <c r="N270" s="1" t="s">
        <v>760</v>
      </c>
    </row>
    <row r="271" spans="1:51" ht="30" customHeight="1">
      <c r="A271" s="5" t="s">
        <v>139</v>
      </c>
      <c r="B271" s="5" t="s">
        <v>759</v>
      </c>
      <c r="C271" s="5" t="s">
        <v>180</v>
      </c>
      <c r="D271" s="6">
        <v>0.2298</v>
      </c>
      <c r="E271" s="7">
        <f>단가대비표!O6</f>
        <v>0</v>
      </c>
      <c r="F271" s="8">
        <f>TRUNC(E271*D271,1)</f>
        <v>0</v>
      </c>
      <c r="G271" s="7">
        <f>단가대비표!P6</f>
        <v>0</v>
      </c>
      <c r="H271" s="8">
        <f>TRUNC(G271*D271,1)</f>
        <v>0</v>
      </c>
      <c r="I271" s="7">
        <f>단가대비표!V6</f>
        <v>122800</v>
      </c>
      <c r="J271" s="8">
        <f>TRUNC(I271*D271,1)</f>
        <v>28219.4</v>
      </c>
      <c r="K271" s="7">
        <f t="shared" ref="K271:L274" si="40">TRUNC(E271+G271+I271,1)</f>
        <v>122800</v>
      </c>
      <c r="L271" s="8">
        <f t="shared" si="40"/>
        <v>28219.4</v>
      </c>
      <c r="M271" s="5" t="s">
        <v>343</v>
      </c>
      <c r="N271" s="2" t="s">
        <v>760</v>
      </c>
      <c r="O271" s="2" t="s">
        <v>771</v>
      </c>
      <c r="P271" s="2" t="s">
        <v>55</v>
      </c>
      <c r="Q271" s="2" t="s">
        <v>55</v>
      </c>
      <c r="R271" s="2" t="s">
        <v>54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46</v>
      </c>
      <c r="AW271" s="2" t="s">
        <v>772</v>
      </c>
      <c r="AX271" s="2" t="s">
        <v>46</v>
      </c>
      <c r="AY271" s="2" t="s">
        <v>46</v>
      </c>
    </row>
    <row r="272" spans="1:51" ht="30" customHeight="1">
      <c r="A272" s="5" t="s">
        <v>346</v>
      </c>
      <c r="B272" s="5" t="s">
        <v>347</v>
      </c>
      <c r="C272" s="5" t="s">
        <v>348</v>
      </c>
      <c r="D272" s="6">
        <v>3.8</v>
      </c>
      <c r="E272" s="7">
        <f>단가대비표!O15</f>
        <v>1289</v>
      </c>
      <c r="F272" s="8">
        <f>TRUNC(E272*D272,1)</f>
        <v>4898.2</v>
      </c>
      <c r="G272" s="7">
        <f>단가대비표!P15</f>
        <v>0</v>
      </c>
      <c r="H272" s="8">
        <f>TRUNC(G272*D272,1)</f>
        <v>0</v>
      </c>
      <c r="I272" s="7">
        <f>단가대비표!V15</f>
        <v>0</v>
      </c>
      <c r="J272" s="8">
        <f>TRUNC(I272*D272,1)</f>
        <v>0</v>
      </c>
      <c r="K272" s="7">
        <f t="shared" si="40"/>
        <v>1289</v>
      </c>
      <c r="L272" s="8">
        <f t="shared" si="40"/>
        <v>4898.2</v>
      </c>
      <c r="M272" s="5" t="s">
        <v>46</v>
      </c>
      <c r="N272" s="2" t="s">
        <v>760</v>
      </c>
      <c r="O272" s="2" t="s">
        <v>349</v>
      </c>
      <c r="P272" s="2" t="s">
        <v>55</v>
      </c>
      <c r="Q272" s="2" t="s">
        <v>55</v>
      </c>
      <c r="R272" s="2" t="s">
        <v>54</v>
      </c>
      <c r="S272" s="3"/>
      <c r="T272" s="3"/>
      <c r="U272" s="3"/>
      <c r="V272" s="3">
        <v>1</v>
      </c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46</v>
      </c>
      <c r="AW272" s="2" t="s">
        <v>773</v>
      </c>
      <c r="AX272" s="2" t="s">
        <v>46</v>
      </c>
      <c r="AY272" s="2" t="s">
        <v>46</v>
      </c>
    </row>
    <row r="273" spans="1:51" ht="30" customHeight="1">
      <c r="A273" s="5" t="s">
        <v>351</v>
      </c>
      <c r="B273" s="5" t="s">
        <v>494</v>
      </c>
      <c r="C273" s="5" t="s">
        <v>316</v>
      </c>
      <c r="D273" s="6">
        <v>1</v>
      </c>
      <c r="E273" s="7">
        <f>TRUNC(SUMIF(V271:V274, RIGHTB(O273, 1), F271:F274)*U273, 2)</f>
        <v>1910.29</v>
      </c>
      <c r="F273" s="8">
        <f>TRUNC(E273*D273,1)</f>
        <v>1910.2</v>
      </c>
      <c r="G273" s="7">
        <v>0</v>
      </c>
      <c r="H273" s="8">
        <f>TRUNC(G273*D273,1)</f>
        <v>0</v>
      </c>
      <c r="I273" s="7">
        <v>0</v>
      </c>
      <c r="J273" s="8">
        <f>TRUNC(I273*D273,1)</f>
        <v>0</v>
      </c>
      <c r="K273" s="7">
        <f t="shared" si="40"/>
        <v>1910.2</v>
      </c>
      <c r="L273" s="8">
        <f t="shared" si="40"/>
        <v>1910.2</v>
      </c>
      <c r="M273" s="5" t="s">
        <v>46</v>
      </c>
      <c r="N273" s="2" t="s">
        <v>760</v>
      </c>
      <c r="O273" s="2" t="s">
        <v>317</v>
      </c>
      <c r="P273" s="2" t="s">
        <v>55</v>
      </c>
      <c r="Q273" s="2" t="s">
        <v>55</v>
      </c>
      <c r="R273" s="2" t="s">
        <v>55</v>
      </c>
      <c r="S273" s="3">
        <v>0</v>
      </c>
      <c r="T273" s="3">
        <v>0</v>
      </c>
      <c r="U273" s="3">
        <v>0.39</v>
      </c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46</v>
      </c>
      <c r="AW273" s="2" t="s">
        <v>774</v>
      </c>
      <c r="AX273" s="2" t="s">
        <v>46</v>
      </c>
      <c r="AY273" s="2" t="s">
        <v>46</v>
      </c>
    </row>
    <row r="274" spans="1:51" ht="30" customHeight="1">
      <c r="A274" s="5" t="s">
        <v>354</v>
      </c>
      <c r="B274" s="5" t="s">
        <v>335</v>
      </c>
      <c r="C274" s="5" t="s">
        <v>336</v>
      </c>
      <c r="D274" s="6">
        <v>1</v>
      </c>
      <c r="E274" s="7">
        <f>TRUNC(단가대비표!O87*1/8*16/12*25/20, 1)</f>
        <v>0</v>
      </c>
      <c r="F274" s="8">
        <f>TRUNC(E274*D274,1)</f>
        <v>0</v>
      </c>
      <c r="G274" s="7">
        <f>TRUNC(단가대비표!P87*1/8*16/12*25/20, 1)</f>
        <v>44299.3</v>
      </c>
      <c r="H274" s="8">
        <f>TRUNC(G274*D274,1)</f>
        <v>44299.3</v>
      </c>
      <c r="I274" s="7">
        <f>TRUNC(단가대비표!V87*1/8*16/12*25/20, 1)</f>
        <v>0</v>
      </c>
      <c r="J274" s="8">
        <f>TRUNC(I274*D274,1)</f>
        <v>0</v>
      </c>
      <c r="K274" s="7">
        <f t="shared" si="40"/>
        <v>44299.3</v>
      </c>
      <c r="L274" s="8">
        <f t="shared" si="40"/>
        <v>44299.3</v>
      </c>
      <c r="M274" s="5" t="s">
        <v>46</v>
      </c>
      <c r="N274" s="2" t="s">
        <v>760</v>
      </c>
      <c r="O274" s="2" t="s">
        <v>355</v>
      </c>
      <c r="P274" s="2" t="s">
        <v>55</v>
      </c>
      <c r="Q274" s="2" t="s">
        <v>55</v>
      </c>
      <c r="R274" s="2" t="s">
        <v>54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46</v>
      </c>
      <c r="AW274" s="2" t="s">
        <v>775</v>
      </c>
      <c r="AX274" s="2" t="s">
        <v>54</v>
      </c>
      <c r="AY274" s="2" t="s">
        <v>46</v>
      </c>
    </row>
    <row r="275" spans="1:51" ht="30" customHeight="1">
      <c r="A275" s="5" t="s">
        <v>299</v>
      </c>
      <c r="B275" s="5" t="s">
        <v>46</v>
      </c>
      <c r="C275" s="5" t="s">
        <v>46</v>
      </c>
      <c r="D275" s="6"/>
      <c r="E275" s="7"/>
      <c r="F275" s="8">
        <f>TRUNC(SUMIF(N271:N274, N270, F271:F274),0)</f>
        <v>6808</v>
      </c>
      <c r="G275" s="7"/>
      <c r="H275" s="8">
        <f>TRUNC(SUMIF(N271:N274, N270, H271:H274),0)</f>
        <v>44299</v>
      </c>
      <c r="I275" s="7"/>
      <c r="J275" s="8">
        <f>TRUNC(SUMIF(N271:N274, N270, J271:J274),0)</f>
        <v>28219</v>
      </c>
      <c r="K275" s="7"/>
      <c r="L275" s="8">
        <f>F275+H275+J275</f>
        <v>79326</v>
      </c>
      <c r="M275" s="5" t="s">
        <v>46</v>
      </c>
      <c r="N275" s="2" t="s">
        <v>75</v>
      </c>
      <c r="O275" s="2" t="s">
        <v>75</v>
      </c>
      <c r="P275" s="2" t="s">
        <v>46</v>
      </c>
      <c r="Q275" s="2" t="s">
        <v>46</v>
      </c>
      <c r="R275" s="2" t="s">
        <v>46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46</v>
      </c>
      <c r="AW275" s="2" t="s">
        <v>46</v>
      </c>
      <c r="AX275" s="2" t="s">
        <v>46</v>
      </c>
      <c r="AY275" s="2" t="s">
        <v>46</v>
      </c>
    </row>
    <row r="276" spans="1:51" ht="30" customHeight="1">
      <c r="A276" s="6"/>
      <c r="B276" s="6"/>
      <c r="C276" s="6"/>
      <c r="D276" s="6"/>
      <c r="E276" s="7"/>
      <c r="F276" s="8"/>
      <c r="G276" s="7"/>
      <c r="H276" s="8"/>
      <c r="I276" s="7"/>
      <c r="J276" s="8"/>
      <c r="K276" s="7"/>
      <c r="L276" s="8"/>
      <c r="M276" s="6"/>
    </row>
    <row r="277" spans="1:51" ht="30" customHeight="1">
      <c r="A277" s="77" t="s">
        <v>776</v>
      </c>
      <c r="B277" s="77"/>
      <c r="C277" s="77"/>
      <c r="D277" s="77"/>
      <c r="E277" s="78"/>
      <c r="F277" s="79"/>
      <c r="G277" s="78"/>
      <c r="H277" s="79"/>
      <c r="I277" s="78"/>
      <c r="J277" s="79"/>
      <c r="K277" s="78"/>
      <c r="L277" s="79"/>
      <c r="M277" s="77"/>
      <c r="N277" s="1" t="s">
        <v>323</v>
      </c>
    </row>
    <row r="278" spans="1:51" ht="30" customHeight="1">
      <c r="A278" s="5" t="s">
        <v>777</v>
      </c>
      <c r="B278" s="5" t="s">
        <v>778</v>
      </c>
      <c r="C278" s="5" t="s">
        <v>51</v>
      </c>
      <c r="D278" s="6">
        <v>1.1499999999999999</v>
      </c>
      <c r="E278" s="7">
        <f>단가대비표!O14</f>
        <v>416</v>
      </c>
      <c r="F278" s="8">
        <f>TRUNC(E278*D278,1)</f>
        <v>478.4</v>
      </c>
      <c r="G278" s="7">
        <f>단가대비표!P14</f>
        <v>0</v>
      </c>
      <c r="H278" s="8">
        <f>TRUNC(G278*D278,1)</f>
        <v>0</v>
      </c>
      <c r="I278" s="7">
        <f>단가대비표!V14</f>
        <v>0</v>
      </c>
      <c r="J278" s="8">
        <f>TRUNC(I278*D278,1)</f>
        <v>0</v>
      </c>
      <c r="K278" s="7">
        <f>TRUNC(E278+G278+I278,1)</f>
        <v>416</v>
      </c>
      <c r="L278" s="8">
        <f>TRUNC(F278+H278+J278,1)</f>
        <v>478.4</v>
      </c>
      <c r="M278" s="5" t="s">
        <v>46</v>
      </c>
      <c r="N278" s="2" t="s">
        <v>323</v>
      </c>
      <c r="O278" s="2" t="s">
        <v>779</v>
      </c>
      <c r="P278" s="2" t="s">
        <v>55</v>
      </c>
      <c r="Q278" s="2" t="s">
        <v>55</v>
      </c>
      <c r="R278" s="2" t="s">
        <v>54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46</v>
      </c>
      <c r="AW278" s="2" t="s">
        <v>780</v>
      </c>
      <c r="AX278" s="2" t="s">
        <v>46</v>
      </c>
      <c r="AY278" s="2" t="s">
        <v>46</v>
      </c>
    </row>
    <row r="279" spans="1:51" ht="30" customHeight="1">
      <c r="A279" s="5" t="s">
        <v>781</v>
      </c>
      <c r="B279" s="5" t="s">
        <v>782</v>
      </c>
      <c r="C279" s="5" t="s">
        <v>51</v>
      </c>
      <c r="D279" s="6">
        <v>1</v>
      </c>
      <c r="E279" s="7">
        <f>일위대가목록!E43</f>
        <v>0</v>
      </c>
      <c r="F279" s="8">
        <f>TRUNC(E279*D279,1)</f>
        <v>0</v>
      </c>
      <c r="G279" s="7">
        <f>일위대가목록!F43</f>
        <v>1584</v>
      </c>
      <c r="H279" s="8">
        <f>TRUNC(G279*D279,1)</f>
        <v>1584</v>
      </c>
      <c r="I279" s="7">
        <f>일위대가목록!G43</f>
        <v>0</v>
      </c>
      <c r="J279" s="8">
        <f>TRUNC(I279*D279,1)</f>
        <v>0</v>
      </c>
      <c r="K279" s="7">
        <f>TRUNC(E279+G279+I279,1)</f>
        <v>1584</v>
      </c>
      <c r="L279" s="8">
        <f>TRUNC(F279+H279+J279,1)</f>
        <v>1584</v>
      </c>
      <c r="M279" s="5" t="s">
        <v>783</v>
      </c>
      <c r="N279" s="2" t="s">
        <v>323</v>
      </c>
      <c r="O279" s="2" t="s">
        <v>784</v>
      </c>
      <c r="P279" s="2" t="s">
        <v>54</v>
      </c>
      <c r="Q279" s="2" t="s">
        <v>55</v>
      </c>
      <c r="R279" s="2" t="s">
        <v>55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46</v>
      </c>
      <c r="AW279" s="2" t="s">
        <v>785</v>
      </c>
      <c r="AX279" s="2" t="s">
        <v>46</v>
      </c>
      <c r="AY279" s="2" t="s">
        <v>46</v>
      </c>
    </row>
    <row r="280" spans="1:51" ht="30" customHeight="1">
      <c r="A280" s="5" t="s">
        <v>299</v>
      </c>
      <c r="B280" s="5" t="s">
        <v>46</v>
      </c>
      <c r="C280" s="5" t="s">
        <v>46</v>
      </c>
      <c r="D280" s="6"/>
      <c r="E280" s="7"/>
      <c r="F280" s="8">
        <f>TRUNC(SUMIF(N278:N279, N277, F278:F279),0)</f>
        <v>478</v>
      </c>
      <c r="G280" s="7"/>
      <c r="H280" s="8">
        <f>TRUNC(SUMIF(N278:N279, N277, H278:H279),0)</f>
        <v>1584</v>
      </c>
      <c r="I280" s="7"/>
      <c r="J280" s="8">
        <f>TRUNC(SUMIF(N278:N279, N277, J278:J279),0)</f>
        <v>0</v>
      </c>
      <c r="K280" s="7"/>
      <c r="L280" s="8">
        <f>F280+H280+J280</f>
        <v>2062</v>
      </c>
      <c r="M280" s="5" t="s">
        <v>46</v>
      </c>
      <c r="N280" s="2" t="s">
        <v>75</v>
      </c>
      <c r="O280" s="2" t="s">
        <v>75</v>
      </c>
      <c r="P280" s="2" t="s">
        <v>46</v>
      </c>
      <c r="Q280" s="2" t="s">
        <v>46</v>
      </c>
      <c r="R280" s="2" t="s">
        <v>46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46</v>
      </c>
      <c r="AW280" s="2" t="s">
        <v>46</v>
      </c>
      <c r="AX280" s="2" t="s">
        <v>46</v>
      </c>
      <c r="AY280" s="2" t="s">
        <v>46</v>
      </c>
    </row>
    <row r="281" spans="1:51" ht="30" customHeight="1">
      <c r="A281" s="6"/>
      <c r="B281" s="6"/>
      <c r="C281" s="6"/>
      <c r="D281" s="6"/>
      <c r="E281" s="7"/>
      <c r="F281" s="8"/>
      <c r="G281" s="7"/>
      <c r="H281" s="8"/>
      <c r="I281" s="7"/>
      <c r="J281" s="8"/>
      <c r="K281" s="7"/>
      <c r="L281" s="8"/>
      <c r="M281" s="6"/>
    </row>
    <row r="282" spans="1:51" ht="30" customHeight="1">
      <c r="A282" s="77" t="s">
        <v>786</v>
      </c>
      <c r="B282" s="77"/>
      <c r="C282" s="77"/>
      <c r="D282" s="77"/>
      <c r="E282" s="78"/>
      <c r="F282" s="79"/>
      <c r="G282" s="78"/>
      <c r="H282" s="79"/>
      <c r="I282" s="78"/>
      <c r="J282" s="79"/>
      <c r="K282" s="78"/>
      <c r="L282" s="79"/>
      <c r="M282" s="77"/>
      <c r="N282" s="1" t="s">
        <v>784</v>
      </c>
    </row>
    <row r="283" spans="1:51" ht="30" customHeight="1">
      <c r="A283" s="5" t="s">
        <v>693</v>
      </c>
      <c r="B283" s="5" t="s">
        <v>335</v>
      </c>
      <c r="C283" s="5" t="s">
        <v>336</v>
      </c>
      <c r="D283" s="6">
        <v>7.0000000000000001E-3</v>
      </c>
      <c r="E283" s="7">
        <f>단가대비표!O84</f>
        <v>0</v>
      </c>
      <c r="F283" s="8">
        <f>TRUNC(E283*D283,1)</f>
        <v>0</v>
      </c>
      <c r="G283" s="7">
        <f>단가대비표!P84</f>
        <v>206253</v>
      </c>
      <c r="H283" s="8">
        <f>TRUNC(G283*D283,1)</f>
        <v>1443.7</v>
      </c>
      <c r="I283" s="7">
        <f>단가대비표!V84</f>
        <v>0</v>
      </c>
      <c r="J283" s="8">
        <f>TRUNC(I283*D283,1)</f>
        <v>0</v>
      </c>
      <c r="K283" s="7">
        <f>TRUNC(E283+G283+I283,1)</f>
        <v>206253</v>
      </c>
      <c r="L283" s="8">
        <f>TRUNC(F283+H283+J283,1)</f>
        <v>1443.7</v>
      </c>
      <c r="M283" s="5" t="s">
        <v>46</v>
      </c>
      <c r="N283" s="2" t="s">
        <v>784</v>
      </c>
      <c r="O283" s="2" t="s">
        <v>694</v>
      </c>
      <c r="P283" s="2" t="s">
        <v>55</v>
      </c>
      <c r="Q283" s="2" t="s">
        <v>55</v>
      </c>
      <c r="R283" s="2" t="s">
        <v>54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46</v>
      </c>
      <c r="AW283" s="2" t="s">
        <v>787</v>
      </c>
      <c r="AX283" s="2" t="s">
        <v>46</v>
      </c>
      <c r="AY283" s="2" t="s">
        <v>46</v>
      </c>
    </row>
    <row r="284" spans="1:51" ht="30" customHeight="1">
      <c r="A284" s="5" t="s">
        <v>334</v>
      </c>
      <c r="B284" s="5" t="s">
        <v>335</v>
      </c>
      <c r="C284" s="5" t="s">
        <v>336</v>
      </c>
      <c r="D284" s="6">
        <v>1E-3</v>
      </c>
      <c r="E284" s="7">
        <f>단가대비표!O71</f>
        <v>0</v>
      </c>
      <c r="F284" s="8">
        <f>TRUNC(E284*D284,1)</f>
        <v>0</v>
      </c>
      <c r="G284" s="7">
        <f>단가대비표!P71</f>
        <v>141096</v>
      </c>
      <c r="H284" s="8">
        <f>TRUNC(G284*D284,1)</f>
        <v>141</v>
      </c>
      <c r="I284" s="7">
        <f>단가대비표!V71</f>
        <v>0</v>
      </c>
      <c r="J284" s="8">
        <f>TRUNC(I284*D284,1)</f>
        <v>0</v>
      </c>
      <c r="K284" s="7">
        <f>TRUNC(E284+G284+I284,1)</f>
        <v>141096</v>
      </c>
      <c r="L284" s="8">
        <f>TRUNC(F284+H284+J284,1)</f>
        <v>141</v>
      </c>
      <c r="M284" s="5" t="s">
        <v>46</v>
      </c>
      <c r="N284" s="2" t="s">
        <v>784</v>
      </c>
      <c r="O284" s="2" t="s">
        <v>337</v>
      </c>
      <c r="P284" s="2" t="s">
        <v>55</v>
      </c>
      <c r="Q284" s="2" t="s">
        <v>55</v>
      </c>
      <c r="R284" s="2" t="s">
        <v>54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46</v>
      </c>
      <c r="AW284" s="2" t="s">
        <v>788</v>
      </c>
      <c r="AX284" s="2" t="s">
        <v>46</v>
      </c>
      <c r="AY284" s="2" t="s">
        <v>46</v>
      </c>
    </row>
    <row r="285" spans="1:51" ht="30" customHeight="1">
      <c r="A285" s="5" t="s">
        <v>299</v>
      </c>
      <c r="B285" s="5" t="s">
        <v>46</v>
      </c>
      <c r="C285" s="5" t="s">
        <v>46</v>
      </c>
      <c r="D285" s="6"/>
      <c r="E285" s="7"/>
      <c r="F285" s="8">
        <f>TRUNC(SUMIF(N283:N284, N282, F283:F284),0)</f>
        <v>0</v>
      </c>
      <c r="G285" s="7"/>
      <c r="H285" s="8">
        <f>TRUNC(SUMIF(N283:N284, N282, H283:H284),0)</f>
        <v>1584</v>
      </c>
      <c r="I285" s="7"/>
      <c r="J285" s="8">
        <f>TRUNC(SUMIF(N283:N284, N282, J283:J284),0)</f>
        <v>0</v>
      </c>
      <c r="K285" s="7"/>
      <c r="L285" s="8">
        <f>F285+H285+J285</f>
        <v>1584</v>
      </c>
      <c r="M285" s="5" t="s">
        <v>46</v>
      </c>
      <c r="N285" s="2" t="s">
        <v>75</v>
      </c>
      <c r="O285" s="2" t="s">
        <v>75</v>
      </c>
      <c r="P285" s="2" t="s">
        <v>46</v>
      </c>
      <c r="Q285" s="2" t="s">
        <v>46</v>
      </c>
      <c r="R285" s="2" t="s">
        <v>46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46</v>
      </c>
      <c r="AW285" s="2" t="s">
        <v>46</v>
      </c>
      <c r="AX285" s="2" t="s">
        <v>46</v>
      </c>
      <c r="AY285" s="2" t="s">
        <v>46</v>
      </c>
    </row>
    <row r="286" spans="1:51" ht="30" customHeight="1">
      <c r="A286" s="6"/>
      <c r="B286" s="6"/>
      <c r="C286" s="6"/>
      <c r="D286" s="6"/>
      <c r="E286" s="7"/>
      <c r="F286" s="8"/>
      <c r="G286" s="7"/>
      <c r="H286" s="8"/>
      <c r="I286" s="7"/>
      <c r="J286" s="8"/>
      <c r="K286" s="7"/>
      <c r="L286" s="8"/>
      <c r="M286" s="6"/>
    </row>
    <row r="287" spans="1:51" ht="30" customHeight="1">
      <c r="A287" s="77" t="s">
        <v>789</v>
      </c>
      <c r="B287" s="77"/>
      <c r="C287" s="77"/>
      <c r="D287" s="77"/>
      <c r="E287" s="78"/>
      <c r="F287" s="79"/>
      <c r="G287" s="78"/>
      <c r="H287" s="79"/>
      <c r="I287" s="78"/>
      <c r="J287" s="79"/>
      <c r="K287" s="78"/>
      <c r="L287" s="79"/>
      <c r="M287" s="77"/>
      <c r="N287" s="1" t="s">
        <v>363</v>
      </c>
    </row>
    <row r="288" spans="1:51" ht="30" customHeight="1">
      <c r="A288" s="5" t="s">
        <v>334</v>
      </c>
      <c r="B288" s="5" t="s">
        <v>335</v>
      </c>
      <c r="C288" s="5" t="s">
        <v>336</v>
      </c>
      <c r="D288" s="6">
        <v>0.1</v>
      </c>
      <c r="E288" s="7">
        <f>단가대비표!O71</f>
        <v>0</v>
      </c>
      <c r="F288" s="8">
        <f>TRUNC(E288*D288,1)</f>
        <v>0</v>
      </c>
      <c r="G288" s="7">
        <f>단가대비표!P71</f>
        <v>141096</v>
      </c>
      <c r="H288" s="8">
        <f>TRUNC(G288*D288,1)</f>
        <v>14109.6</v>
      </c>
      <c r="I288" s="7">
        <f>단가대비표!V71</f>
        <v>0</v>
      </c>
      <c r="J288" s="8">
        <f>TRUNC(I288*D288,1)</f>
        <v>0</v>
      </c>
      <c r="K288" s="7">
        <f>TRUNC(E288+G288+I288,1)</f>
        <v>141096</v>
      </c>
      <c r="L288" s="8">
        <f>TRUNC(F288+H288+J288,1)</f>
        <v>14109.6</v>
      </c>
      <c r="M288" s="5" t="s">
        <v>46</v>
      </c>
      <c r="N288" s="2" t="s">
        <v>363</v>
      </c>
      <c r="O288" s="2" t="s">
        <v>337</v>
      </c>
      <c r="P288" s="2" t="s">
        <v>55</v>
      </c>
      <c r="Q288" s="2" t="s">
        <v>55</v>
      </c>
      <c r="R288" s="2" t="s">
        <v>54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46</v>
      </c>
      <c r="AW288" s="2" t="s">
        <v>790</v>
      </c>
      <c r="AX288" s="2" t="s">
        <v>46</v>
      </c>
      <c r="AY288" s="2" t="s">
        <v>46</v>
      </c>
    </row>
    <row r="289" spans="1:51" ht="30" customHeight="1">
      <c r="A289" s="5" t="s">
        <v>299</v>
      </c>
      <c r="B289" s="5" t="s">
        <v>46</v>
      </c>
      <c r="C289" s="5" t="s">
        <v>46</v>
      </c>
      <c r="D289" s="6"/>
      <c r="E289" s="7"/>
      <c r="F289" s="8">
        <f>TRUNC(SUMIF(N288:N288, N287, F288:F288),0)</f>
        <v>0</v>
      </c>
      <c r="G289" s="7"/>
      <c r="H289" s="8">
        <f>TRUNC(SUMIF(N288:N288, N287, H288:H288),0)</f>
        <v>14109</v>
      </c>
      <c r="I289" s="7"/>
      <c r="J289" s="8">
        <f>TRUNC(SUMIF(N288:N288, N287, J288:J288),0)</f>
        <v>0</v>
      </c>
      <c r="K289" s="7"/>
      <c r="L289" s="8">
        <f>F289+H289+J289</f>
        <v>14109</v>
      </c>
      <c r="M289" s="5" t="s">
        <v>46</v>
      </c>
      <c r="N289" s="2" t="s">
        <v>75</v>
      </c>
      <c r="O289" s="2" t="s">
        <v>75</v>
      </c>
      <c r="P289" s="2" t="s">
        <v>46</v>
      </c>
      <c r="Q289" s="2" t="s">
        <v>46</v>
      </c>
      <c r="R289" s="2" t="s">
        <v>46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46</v>
      </c>
      <c r="AW289" s="2" t="s">
        <v>46</v>
      </c>
      <c r="AX289" s="2" t="s">
        <v>46</v>
      </c>
      <c r="AY289" s="2" t="s">
        <v>46</v>
      </c>
    </row>
    <row r="290" spans="1:51" ht="30" customHeight="1">
      <c r="A290" s="6"/>
      <c r="B290" s="6"/>
      <c r="C290" s="6"/>
      <c r="D290" s="6"/>
      <c r="E290" s="7"/>
      <c r="F290" s="8"/>
      <c r="G290" s="7"/>
      <c r="H290" s="8"/>
      <c r="I290" s="7"/>
      <c r="J290" s="8"/>
      <c r="K290" s="7"/>
      <c r="L290" s="8"/>
      <c r="M290" s="6"/>
    </row>
    <row r="291" spans="1:51" ht="30" customHeight="1">
      <c r="A291" s="77" t="s">
        <v>791</v>
      </c>
      <c r="B291" s="77"/>
      <c r="C291" s="77"/>
      <c r="D291" s="77"/>
      <c r="E291" s="78"/>
      <c r="F291" s="79"/>
      <c r="G291" s="78"/>
      <c r="H291" s="79"/>
      <c r="I291" s="78"/>
      <c r="J291" s="79"/>
      <c r="K291" s="78"/>
      <c r="L291" s="79"/>
      <c r="M291" s="77"/>
      <c r="N291" s="1" t="s">
        <v>368</v>
      </c>
    </row>
    <row r="292" spans="1:51" ht="30" customHeight="1">
      <c r="A292" s="5" t="s">
        <v>334</v>
      </c>
      <c r="B292" s="5" t="s">
        <v>335</v>
      </c>
      <c r="C292" s="5" t="s">
        <v>336</v>
      </c>
      <c r="D292" s="6">
        <v>0.14000000000000001</v>
      </c>
      <c r="E292" s="7">
        <f>단가대비표!O71</f>
        <v>0</v>
      </c>
      <c r="F292" s="8">
        <f>TRUNC(E292*D292,1)</f>
        <v>0</v>
      </c>
      <c r="G292" s="7">
        <f>단가대비표!P71</f>
        <v>141096</v>
      </c>
      <c r="H292" s="8">
        <f>TRUNC(G292*D292,1)</f>
        <v>19753.400000000001</v>
      </c>
      <c r="I292" s="7">
        <f>단가대비표!V71</f>
        <v>0</v>
      </c>
      <c r="J292" s="8">
        <f>TRUNC(I292*D292,1)</f>
        <v>0</v>
      </c>
      <c r="K292" s="7">
        <f>TRUNC(E292+G292+I292,1)</f>
        <v>141096</v>
      </c>
      <c r="L292" s="8">
        <f>TRUNC(F292+H292+J292,1)</f>
        <v>19753.400000000001</v>
      </c>
      <c r="M292" s="5" t="s">
        <v>46</v>
      </c>
      <c r="N292" s="2" t="s">
        <v>368</v>
      </c>
      <c r="O292" s="2" t="s">
        <v>337</v>
      </c>
      <c r="P292" s="2" t="s">
        <v>55</v>
      </c>
      <c r="Q292" s="2" t="s">
        <v>55</v>
      </c>
      <c r="R292" s="2" t="s">
        <v>54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46</v>
      </c>
      <c r="AW292" s="2" t="s">
        <v>792</v>
      </c>
      <c r="AX292" s="2" t="s">
        <v>46</v>
      </c>
      <c r="AY292" s="2" t="s">
        <v>46</v>
      </c>
    </row>
    <row r="293" spans="1:51" ht="30" customHeight="1">
      <c r="A293" s="5" t="s">
        <v>299</v>
      </c>
      <c r="B293" s="5" t="s">
        <v>46</v>
      </c>
      <c r="C293" s="5" t="s">
        <v>46</v>
      </c>
      <c r="D293" s="6"/>
      <c r="E293" s="7"/>
      <c r="F293" s="8">
        <f>TRUNC(SUMIF(N292:N292, N291, F292:F292),0)</f>
        <v>0</v>
      </c>
      <c r="G293" s="7"/>
      <c r="H293" s="8">
        <f>TRUNC(SUMIF(N292:N292, N291, H292:H292),0)</f>
        <v>19753</v>
      </c>
      <c r="I293" s="7"/>
      <c r="J293" s="8">
        <f>TRUNC(SUMIF(N292:N292, N291, J292:J292),0)</f>
        <v>0</v>
      </c>
      <c r="K293" s="7"/>
      <c r="L293" s="8">
        <f>F293+H293+J293</f>
        <v>19753</v>
      </c>
      <c r="M293" s="5" t="s">
        <v>46</v>
      </c>
      <c r="N293" s="2" t="s">
        <v>75</v>
      </c>
      <c r="O293" s="2" t="s">
        <v>75</v>
      </c>
      <c r="P293" s="2" t="s">
        <v>46</v>
      </c>
      <c r="Q293" s="2" t="s">
        <v>46</v>
      </c>
      <c r="R293" s="2" t="s">
        <v>46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46</v>
      </c>
      <c r="AW293" s="2" t="s">
        <v>46</v>
      </c>
      <c r="AX293" s="2" t="s">
        <v>46</v>
      </c>
      <c r="AY293" s="2" t="s">
        <v>46</v>
      </c>
    </row>
    <row r="294" spans="1:51" ht="30" customHeight="1">
      <c r="A294" s="6"/>
      <c r="B294" s="6"/>
      <c r="C294" s="6"/>
      <c r="D294" s="6"/>
      <c r="E294" s="7"/>
      <c r="F294" s="8"/>
      <c r="G294" s="7"/>
      <c r="H294" s="8"/>
      <c r="I294" s="7"/>
      <c r="J294" s="8"/>
      <c r="K294" s="7"/>
      <c r="L294" s="8"/>
      <c r="M294" s="6"/>
    </row>
    <row r="295" spans="1:51" ht="30" customHeight="1">
      <c r="A295" s="77" t="s">
        <v>793</v>
      </c>
      <c r="B295" s="77"/>
      <c r="C295" s="77"/>
      <c r="D295" s="77"/>
      <c r="E295" s="78"/>
      <c r="F295" s="79"/>
      <c r="G295" s="78"/>
      <c r="H295" s="79"/>
      <c r="I295" s="78"/>
      <c r="J295" s="79"/>
      <c r="K295" s="78"/>
      <c r="L295" s="79"/>
      <c r="M295" s="77"/>
      <c r="N295" s="1" t="s">
        <v>384</v>
      </c>
    </row>
    <row r="296" spans="1:51" ht="30" customHeight="1">
      <c r="A296" s="5" t="s">
        <v>794</v>
      </c>
      <c r="B296" s="5" t="s">
        <v>795</v>
      </c>
      <c r="C296" s="5" t="s">
        <v>796</v>
      </c>
      <c r="D296" s="6">
        <v>8.8999999999999996E-2</v>
      </c>
      <c r="E296" s="7">
        <f>단가대비표!O44</f>
        <v>21160</v>
      </c>
      <c r="F296" s="8">
        <f t="shared" ref="F296:F302" si="41">TRUNC(E296*D296,1)</f>
        <v>1883.2</v>
      </c>
      <c r="G296" s="7">
        <f>단가대비표!P44</f>
        <v>0</v>
      </c>
      <c r="H296" s="8">
        <f t="shared" ref="H296:H302" si="42">TRUNC(G296*D296,1)</f>
        <v>0</v>
      </c>
      <c r="I296" s="7">
        <f>단가대비표!V44</f>
        <v>0</v>
      </c>
      <c r="J296" s="8">
        <f t="shared" ref="J296:J302" si="43">TRUNC(I296*D296,1)</f>
        <v>0</v>
      </c>
      <c r="K296" s="7">
        <f t="shared" ref="K296:L302" si="44">TRUNC(E296+G296+I296,1)</f>
        <v>21160</v>
      </c>
      <c r="L296" s="8">
        <f t="shared" si="44"/>
        <v>1883.2</v>
      </c>
      <c r="M296" s="5" t="s">
        <v>46</v>
      </c>
      <c r="N296" s="2" t="s">
        <v>384</v>
      </c>
      <c r="O296" s="2" t="s">
        <v>797</v>
      </c>
      <c r="P296" s="2" t="s">
        <v>55</v>
      </c>
      <c r="Q296" s="2" t="s">
        <v>55</v>
      </c>
      <c r="R296" s="2" t="s">
        <v>54</v>
      </c>
      <c r="S296" s="3"/>
      <c r="T296" s="3"/>
      <c r="U296" s="3"/>
      <c r="V296" s="3">
        <v>1</v>
      </c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46</v>
      </c>
      <c r="AW296" s="2" t="s">
        <v>798</v>
      </c>
      <c r="AX296" s="2" t="s">
        <v>46</v>
      </c>
      <c r="AY296" s="2" t="s">
        <v>46</v>
      </c>
    </row>
    <row r="297" spans="1:51" ht="30" customHeight="1">
      <c r="A297" s="5" t="s">
        <v>794</v>
      </c>
      <c r="B297" s="5" t="s">
        <v>799</v>
      </c>
      <c r="C297" s="5" t="s">
        <v>796</v>
      </c>
      <c r="D297" s="6">
        <v>3.0000000000000001E-3</v>
      </c>
      <c r="E297" s="7">
        <f>단가대비표!O45</f>
        <v>15920</v>
      </c>
      <c r="F297" s="8">
        <f t="shared" si="41"/>
        <v>47.7</v>
      </c>
      <c r="G297" s="7">
        <f>단가대비표!P45</f>
        <v>0</v>
      </c>
      <c r="H297" s="8">
        <f t="shared" si="42"/>
        <v>0</v>
      </c>
      <c r="I297" s="7">
        <f>단가대비표!V45</f>
        <v>0</v>
      </c>
      <c r="J297" s="8">
        <f t="shared" si="43"/>
        <v>0</v>
      </c>
      <c r="K297" s="7">
        <f t="shared" si="44"/>
        <v>15920</v>
      </c>
      <c r="L297" s="8">
        <f t="shared" si="44"/>
        <v>47.7</v>
      </c>
      <c r="M297" s="5" t="s">
        <v>46</v>
      </c>
      <c r="N297" s="2" t="s">
        <v>384</v>
      </c>
      <c r="O297" s="2" t="s">
        <v>800</v>
      </c>
      <c r="P297" s="2" t="s">
        <v>55</v>
      </c>
      <c r="Q297" s="2" t="s">
        <v>55</v>
      </c>
      <c r="R297" s="2" t="s">
        <v>54</v>
      </c>
      <c r="S297" s="3"/>
      <c r="T297" s="3"/>
      <c r="U297" s="3"/>
      <c r="V297" s="3">
        <v>1</v>
      </c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46</v>
      </c>
      <c r="AW297" s="2" t="s">
        <v>801</v>
      </c>
      <c r="AX297" s="2" t="s">
        <v>46</v>
      </c>
      <c r="AY297" s="2" t="s">
        <v>46</v>
      </c>
    </row>
    <row r="298" spans="1:51" ht="30" customHeight="1">
      <c r="A298" s="5" t="s">
        <v>802</v>
      </c>
      <c r="B298" s="5" t="s">
        <v>803</v>
      </c>
      <c r="C298" s="5" t="s">
        <v>225</v>
      </c>
      <c r="D298" s="6">
        <v>1.9</v>
      </c>
      <c r="E298" s="7">
        <f>단가대비표!O46</f>
        <v>61</v>
      </c>
      <c r="F298" s="8">
        <f t="shared" si="41"/>
        <v>115.9</v>
      </c>
      <c r="G298" s="7">
        <f>단가대비표!P46</f>
        <v>0</v>
      </c>
      <c r="H298" s="8">
        <f t="shared" si="42"/>
        <v>0</v>
      </c>
      <c r="I298" s="7">
        <f>단가대비표!V46</f>
        <v>0</v>
      </c>
      <c r="J298" s="8">
        <f t="shared" si="43"/>
        <v>0</v>
      </c>
      <c r="K298" s="7">
        <f t="shared" si="44"/>
        <v>61</v>
      </c>
      <c r="L298" s="8">
        <f t="shared" si="44"/>
        <v>115.9</v>
      </c>
      <c r="M298" s="5" t="s">
        <v>46</v>
      </c>
      <c r="N298" s="2" t="s">
        <v>384</v>
      </c>
      <c r="O298" s="2" t="s">
        <v>804</v>
      </c>
      <c r="P298" s="2" t="s">
        <v>55</v>
      </c>
      <c r="Q298" s="2" t="s">
        <v>55</v>
      </c>
      <c r="R298" s="2" t="s">
        <v>54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46</v>
      </c>
      <c r="AW298" s="2" t="s">
        <v>805</v>
      </c>
      <c r="AX298" s="2" t="s">
        <v>46</v>
      </c>
      <c r="AY298" s="2" t="s">
        <v>46</v>
      </c>
    </row>
    <row r="299" spans="1:51" ht="30" customHeight="1">
      <c r="A299" s="5" t="s">
        <v>802</v>
      </c>
      <c r="B299" s="5" t="s">
        <v>806</v>
      </c>
      <c r="C299" s="5" t="s">
        <v>225</v>
      </c>
      <c r="D299" s="6">
        <v>2</v>
      </c>
      <c r="E299" s="7">
        <f>단가대비표!O47</f>
        <v>120</v>
      </c>
      <c r="F299" s="8">
        <f t="shared" si="41"/>
        <v>240</v>
      </c>
      <c r="G299" s="7">
        <f>단가대비표!P47</f>
        <v>0</v>
      </c>
      <c r="H299" s="8">
        <f t="shared" si="42"/>
        <v>0</v>
      </c>
      <c r="I299" s="7">
        <f>단가대비표!V47</f>
        <v>0</v>
      </c>
      <c r="J299" s="8">
        <f t="shared" si="43"/>
        <v>0</v>
      </c>
      <c r="K299" s="7">
        <f t="shared" si="44"/>
        <v>120</v>
      </c>
      <c r="L299" s="8">
        <f t="shared" si="44"/>
        <v>240</v>
      </c>
      <c r="M299" s="5" t="s">
        <v>46</v>
      </c>
      <c r="N299" s="2" t="s">
        <v>384</v>
      </c>
      <c r="O299" s="2" t="s">
        <v>807</v>
      </c>
      <c r="P299" s="2" t="s">
        <v>55</v>
      </c>
      <c r="Q299" s="2" t="s">
        <v>55</v>
      </c>
      <c r="R299" s="2" t="s">
        <v>54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46</v>
      </c>
      <c r="AW299" s="2" t="s">
        <v>808</v>
      </c>
      <c r="AX299" s="2" t="s">
        <v>46</v>
      </c>
      <c r="AY299" s="2" t="s">
        <v>46</v>
      </c>
    </row>
    <row r="300" spans="1:51" ht="30" customHeight="1">
      <c r="A300" s="5" t="s">
        <v>809</v>
      </c>
      <c r="B300" s="5" t="s">
        <v>810</v>
      </c>
      <c r="C300" s="5" t="s">
        <v>156</v>
      </c>
      <c r="D300" s="6">
        <v>7.6999999999999999E-2</v>
      </c>
      <c r="E300" s="7">
        <f>단가대비표!O43</f>
        <v>2666.66</v>
      </c>
      <c r="F300" s="8">
        <f t="shared" si="41"/>
        <v>205.3</v>
      </c>
      <c r="G300" s="7">
        <f>단가대비표!P43</f>
        <v>0</v>
      </c>
      <c r="H300" s="8">
        <f t="shared" si="42"/>
        <v>0</v>
      </c>
      <c r="I300" s="7">
        <f>단가대비표!V43</f>
        <v>0</v>
      </c>
      <c r="J300" s="8">
        <f t="shared" si="43"/>
        <v>0</v>
      </c>
      <c r="K300" s="7">
        <f t="shared" si="44"/>
        <v>2666.6</v>
      </c>
      <c r="L300" s="8">
        <f t="shared" si="44"/>
        <v>205.3</v>
      </c>
      <c r="M300" s="5" t="s">
        <v>46</v>
      </c>
      <c r="N300" s="2" t="s">
        <v>384</v>
      </c>
      <c r="O300" s="2" t="s">
        <v>811</v>
      </c>
      <c r="P300" s="2" t="s">
        <v>55</v>
      </c>
      <c r="Q300" s="2" t="s">
        <v>55</v>
      </c>
      <c r="R300" s="2" t="s">
        <v>54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46</v>
      </c>
      <c r="AW300" s="2" t="s">
        <v>812</v>
      </c>
      <c r="AX300" s="2" t="s">
        <v>46</v>
      </c>
      <c r="AY300" s="2" t="s">
        <v>46</v>
      </c>
    </row>
    <row r="301" spans="1:51" ht="30" customHeight="1">
      <c r="A301" s="5" t="s">
        <v>802</v>
      </c>
      <c r="B301" s="5" t="s">
        <v>813</v>
      </c>
      <c r="C301" s="5" t="s">
        <v>225</v>
      </c>
      <c r="D301" s="6">
        <v>0.28299999999999997</v>
      </c>
      <c r="E301" s="7">
        <f>단가대비표!O48</f>
        <v>127</v>
      </c>
      <c r="F301" s="8">
        <f t="shared" si="41"/>
        <v>35.9</v>
      </c>
      <c r="G301" s="7">
        <f>단가대비표!P48</f>
        <v>0</v>
      </c>
      <c r="H301" s="8">
        <f t="shared" si="42"/>
        <v>0</v>
      </c>
      <c r="I301" s="7">
        <f>단가대비표!V48</f>
        <v>0</v>
      </c>
      <c r="J301" s="8">
        <f t="shared" si="43"/>
        <v>0</v>
      </c>
      <c r="K301" s="7">
        <f t="shared" si="44"/>
        <v>127</v>
      </c>
      <c r="L301" s="8">
        <f t="shared" si="44"/>
        <v>35.9</v>
      </c>
      <c r="M301" s="5" t="s">
        <v>46</v>
      </c>
      <c r="N301" s="2" t="s">
        <v>384</v>
      </c>
      <c r="O301" s="2" t="s">
        <v>814</v>
      </c>
      <c r="P301" s="2" t="s">
        <v>55</v>
      </c>
      <c r="Q301" s="2" t="s">
        <v>55</v>
      </c>
      <c r="R301" s="2" t="s">
        <v>54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46</v>
      </c>
      <c r="AW301" s="2" t="s">
        <v>815</v>
      </c>
      <c r="AX301" s="2" t="s">
        <v>46</v>
      </c>
      <c r="AY301" s="2" t="s">
        <v>46</v>
      </c>
    </row>
    <row r="302" spans="1:51" ht="30" customHeight="1">
      <c r="A302" s="5" t="s">
        <v>816</v>
      </c>
      <c r="B302" s="5" t="s">
        <v>817</v>
      </c>
      <c r="C302" s="5" t="s">
        <v>316</v>
      </c>
      <c r="D302" s="6">
        <v>1</v>
      </c>
      <c r="E302" s="7">
        <f>TRUNC(SUMIF(V296:V302, RIGHTB(O302, 1), F296:F302)*U302, 2)</f>
        <v>96.54</v>
      </c>
      <c r="F302" s="8">
        <f t="shared" si="41"/>
        <v>96.5</v>
      </c>
      <c r="G302" s="7">
        <v>0</v>
      </c>
      <c r="H302" s="8">
        <f t="shared" si="42"/>
        <v>0</v>
      </c>
      <c r="I302" s="7">
        <v>0</v>
      </c>
      <c r="J302" s="8">
        <f t="shared" si="43"/>
        <v>0</v>
      </c>
      <c r="K302" s="7">
        <f t="shared" si="44"/>
        <v>96.5</v>
      </c>
      <c r="L302" s="8">
        <f t="shared" si="44"/>
        <v>96.5</v>
      </c>
      <c r="M302" s="5" t="s">
        <v>46</v>
      </c>
      <c r="N302" s="2" t="s">
        <v>384</v>
      </c>
      <c r="O302" s="2" t="s">
        <v>317</v>
      </c>
      <c r="P302" s="2" t="s">
        <v>55</v>
      </c>
      <c r="Q302" s="2" t="s">
        <v>55</v>
      </c>
      <c r="R302" s="2" t="s">
        <v>55</v>
      </c>
      <c r="S302" s="3">
        <v>0</v>
      </c>
      <c r="T302" s="3">
        <v>0</v>
      </c>
      <c r="U302" s="3">
        <v>0.05</v>
      </c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46</v>
      </c>
      <c r="AW302" s="2" t="s">
        <v>818</v>
      </c>
      <c r="AX302" s="2" t="s">
        <v>46</v>
      </c>
      <c r="AY302" s="2" t="s">
        <v>46</v>
      </c>
    </row>
    <row r="303" spans="1:51" ht="30" customHeight="1">
      <c r="A303" s="5" t="s">
        <v>299</v>
      </c>
      <c r="B303" s="5" t="s">
        <v>46</v>
      </c>
      <c r="C303" s="5" t="s">
        <v>46</v>
      </c>
      <c r="D303" s="6"/>
      <c r="E303" s="7"/>
      <c r="F303" s="8">
        <f>TRUNC(SUMIF(N296:N302, N295, F296:F302),0)</f>
        <v>2624</v>
      </c>
      <c r="G303" s="7"/>
      <c r="H303" s="8">
        <f>TRUNC(SUMIF(N296:N302, N295, H296:H302),0)</f>
        <v>0</v>
      </c>
      <c r="I303" s="7"/>
      <c r="J303" s="8">
        <f>TRUNC(SUMIF(N296:N302, N295, J296:J302),0)</f>
        <v>0</v>
      </c>
      <c r="K303" s="7"/>
      <c r="L303" s="8">
        <f>F303+H303+J303</f>
        <v>2624</v>
      </c>
      <c r="M303" s="5" t="s">
        <v>46</v>
      </c>
      <c r="N303" s="2" t="s">
        <v>75</v>
      </c>
      <c r="O303" s="2" t="s">
        <v>75</v>
      </c>
      <c r="P303" s="2" t="s">
        <v>46</v>
      </c>
      <c r="Q303" s="2" t="s">
        <v>46</v>
      </c>
      <c r="R303" s="2" t="s">
        <v>46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46</v>
      </c>
      <c r="AW303" s="2" t="s">
        <v>46</v>
      </c>
      <c r="AX303" s="2" t="s">
        <v>46</v>
      </c>
      <c r="AY303" s="2" t="s">
        <v>46</v>
      </c>
    </row>
    <row r="304" spans="1:51" ht="30" customHeight="1">
      <c r="A304" s="6"/>
      <c r="B304" s="6"/>
      <c r="C304" s="6"/>
      <c r="D304" s="6"/>
      <c r="E304" s="7"/>
      <c r="F304" s="8"/>
      <c r="G304" s="7"/>
      <c r="H304" s="8"/>
      <c r="I304" s="7"/>
      <c r="J304" s="8"/>
      <c r="K304" s="7"/>
      <c r="L304" s="8"/>
      <c r="M304" s="6"/>
    </row>
    <row r="305" spans="1:51" ht="30" customHeight="1">
      <c r="A305" s="77" t="s">
        <v>819</v>
      </c>
      <c r="B305" s="77"/>
      <c r="C305" s="77"/>
      <c r="D305" s="77"/>
      <c r="E305" s="78"/>
      <c r="F305" s="79"/>
      <c r="G305" s="78"/>
      <c r="H305" s="79"/>
      <c r="I305" s="78"/>
      <c r="J305" s="79"/>
      <c r="K305" s="78"/>
      <c r="L305" s="79"/>
      <c r="M305" s="77"/>
      <c r="N305" s="1" t="s">
        <v>388</v>
      </c>
    </row>
    <row r="306" spans="1:51" ht="30" customHeight="1">
      <c r="A306" s="5" t="s">
        <v>820</v>
      </c>
      <c r="B306" s="5" t="s">
        <v>335</v>
      </c>
      <c r="C306" s="5" t="s">
        <v>336</v>
      </c>
      <c r="D306" s="6">
        <v>0.09</v>
      </c>
      <c r="E306" s="7">
        <f>단가대비표!O74</f>
        <v>0</v>
      </c>
      <c r="F306" s="8">
        <f>TRUNC(E306*D306,1)</f>
        <v>0</v>
      </c>
      <c r="G306" s="7">
        <f>단가대비표!P74</f>
        <v>226280</v>
      </c>
      <c r="H306" s="8">
        <f>TRUNC(G306*D306,1)</f>
        <v>20365.2</v>
      </c>
      <c r="I306" s="7">
        <f>단가대비표!V74</f>
        <v>0</v>
      </c>
      <c r="J306" s="8">
        <f>TRUNC(I306*D306,1)</f>
        <v>0</v>
      </c>
      <c r="K306" s="7">
        <f t="shared" ref="K306:L308" si="45">TRUNC(E306+G306+I306,1)</f>
        <v>226280</v>
      </c>
      <c r="L306" s="8">
        <f t="shared" si="45"/>
        <v>20365.2</v>
      </c>
      <c r="M306" s="5" t="s">
        <v>46</v>
      </c>
      <c r="N306" s="2" t="s">
        <v>388</v>
      </c>
      <c r="O306" s="2" t="s">
        <v>821</v>
      </c>
      <c r="P306" s="2" t="s">
        <v>55</v>
      </c>
      <c r="Q306" s="2" t="s">
        <v>55</v>
      </c>
      <c r="R306" s="2" t="s">
        <v>54</v>
      </c>
      <c r="S306" s="3"/>
      <c r="T306" s="3"/>
      <c r="U306" s="3"/>
      <c r="V306" s="3">
        <v>1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46</v>
      </c>
      <c r="AW306" s="2" t="s">
        <v>822</v>
      </c>
      <c r="AX306" s="2" t="s">
        <v>46</v>
      </c>
      <c r="AY306" s="2" t="s">
        <v>46</v>
      </c>
    </row>
    <row r="307" spans="1:51" ht="30" customHeight="1">
      <c r="A307" s="5" t="s">
        <v>334</v>
      </c>
      <c r="B307" s="5" t="s">
        <v>335</v>
      </c>
      <c r="C307" s="5" t="s">
        <v>336</v>
      </c>
      <c r="D307" s="6">
        <v>0.02</v>
      </c>
      <c r="E307" s="7">
        <f>단가대비표!O71</f>
        <v>0</v>
      </c>
      <c r="F307" s="8">
        <f>TRUNC(E307*D307,1)</f>
        <v>0</v>
      </c>
      <c r="G307" s="7">
        <f>단가대비표!P71</f>
        <v>141096</v>
      </c>
      <c r="H307" s="8">
        <f>TRUNC(G307*D307,1)</f>
        <v>2821.9</v>
      </c>
      <c r="I307" s="7">
        <f>단가대비표!V71</f>
        <v>0</v>
      </c>
      <c r="J307" s="8">
        <f>TRUNC(I307*D307,1)</f>
        <v>0</v>
      </c>
      <c r="K307" s="7">
        <f t="shared" si="45"/>
        <v>141096</v>
      </c>
      <c r="L307" s="8">
        <f t="shared" si="45"/>
        <v>2821.9</v>
      </c>
      <c r="M307" s="5" t="s">
        <v>46</v>
      </c>
      <c r="N307" s="2" t="s">
        <v>388</v>
      </c>
      <c r="O307" s="2" t="s">
        <v>337</v>
      </c>
      <c r="P307" s="2" t="s">
        <v>55</v>
      </c>
      <c r="Q307" s="2" t="s">
        <v>55</v>
      </c>
      <c r="R307" s="2" t="s">
        <v>54</v>
      </c>
      <c r="S307" s="3"/>
      <c r="T307" s="3"/>
      <c r="U307" s="3"/>
      <c r="V307" s="3">
        <v>1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46</v>
      </c>
      <c r="AW307" s="2" t="s">
        <v>823</v>
      </c>
      <c r="AX307" s="2" t="s">
        <v>46</v>
      </c>
      <c r="AY307" s="2" t="s">
        <v>46</v>
      </c>
    </row>
    <row r="308" spans="1:51" ht="30" customHeight="1">
      <c r="A308" s="5" t="s">
        <v>465</v>
      </c>
      <c r="B308" s="5" t="s">
        <v>568</v>
      </c>
      <c r="C308" s="5" t="s">
        <v>316</v>
      </c>
      <c r="D308" s="6">
        <v>1</v>
      </c>
      <c r="E308" s="7">
        <v>0</v>
      </c>
      <c r="F308" s="8">
        <f>TRUNC(E308*D308,1)</f>
        <v>0</v>
      </c>
      <c r="G308" s="7">
        <v>0</v>
      </c>
      <c r="H308" s="8">
        <f>TRUNC(G308*D308,1)</f>
        <v>0</v>
      </c>
      <c r="I308" s="7">
        <f>TRUNC(SUMIF(V306:V308, RIGHTB(O308, 1), H306:H308)*U308, 2)</f>
        <v>695.61</v>
      </c>
      <c r="J308" s="8">
        <f>TRUNC(I308*D308,1)</f>
        <v>695.6</v>
      </c>
      <c r="K308" s="7">
        <f t="shared" si="45"/>
        <v>695.6</v>
      </c>
      <c r="L308" s="8">
        <f t="shared" si="45"/>
        <v>695.6</v>
      </c>
      <c r="M308" s="5" t="s">
        <v>46</v>
      </c>
      <c r="N308" s="2" t="s">
        <v>388</v>
      </c>
      <c r="O308" s="2" t="s">
        <v>317</v>
      </c>
      <c r="P308" s="2" t="s">
        <v>55</v>
      </c>
      <c r="Q308" s="2" t="s">
        <v>55</v>
      </c>
      <c r="R308" s="2" t="s">
        <v>55</v>
      </c>
      <c r="S308" s="3">
        <v>1</v>
      </c>
      <c r="T308" s="3">
        <v>2</v>
      </c>
      <c r="U308" s="3">
        <v>0.03</v>
      </c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46</v>
      </c>
      <c r="AW308" s="2" t="s">
        <v>824</v>
      </c>
      <c r="AX308" s="2" t="s">
        <v>46</v>
      </c>
      <c r="AY308" s="2" t="s">
        <v>46</v>
      </c>
    </row>
    <row r="309" spans="1:51" ht="30" customHeight="1">
      <c r="A309" s="5" t="s">
        <v>299</v>
      </c>
      <c r="B309" s="5" t="s">
        <v>46</v>
      </c>
      <c r="C309" s="5" t="s">
        <v>46</v>
      </c>
      <c r="D309" s="6"/>
      <c r="E309" s="7"/>
      <c r="F309" s="8">
        <f>TRUNC(SUMIF(N306:N308, N305, F306:F308),0)</f>
        <v>0</v>
      </c>
      <c r="G309" s="7"/>
      <c r="H309" s="8">
        <f>TRUNC(SUMIF(N306:N308, N305, H306:H308),0)</f>
        <v>23187</v>
      </c>
      <c r="I309" s="7"/>
      <c r="J309" s="8">
        <f>TRUNC(SUMIF(N306:N308, N305, J306:J308),0)</f>
        <v>695</v>
      </c>
      <c r="K309" s="7"/>
      <c r="L309" s="8">
        <f>F309+H309+J309</f>
        <v>23882</v>
      </c>
      <c r="M309" s="5" t="s">
        <v>46</v>
      </c>
      <c r="N309" s="2" t="s">
        <v>75</v>
      </c>
      <c r="O309" s="2" t="s">
        <v>75</v>
      </c>
      <c r="P309" s="2" t="s">
        <v>46</v>
      </c>
      <c r="Q309" s="2" t="s">
        <v>46</v>
      </c>
      <c r="R309" s="2" t="s">
        <v>46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46</v>
      </c>
      <c r="AW309" s="2" t="s">
        <v>46</v>
      </c>
      <c r="AX309" s="2" t="s">
        <v>46</v>
      </c>
      <c r="AY309" s="2" t="s">
        <v>46</v>
      </c>
    </row>
    <row r="310" spans="1:51" ht="30" customHeight="1">
      <c r="A310" s="6"/>
      <c r="B310" s="6"/>
      <c r="C310" s="6"/>
      <c r="D310" s="6"/>
      <c r="E310" s="7"/>
      <c r="F310" s="8"/>
      <c r="G310" s="7"/>
      <c r="H310" s="8"/>
      <c r="I310" s="7"/>
      <c r="J310" s="8"/>
      <c r="K310" s="7"/>
      <c r="L310" s="8"/>
      <c r="M310" s="6"/>
    </row>
    <row r="311" spans="1:51" ht="30" customHeight="1">
      <c r="A311" s="77" t="s">
        <v>825</v>
      </c>
      <c r="B311" s="77"/>
      <c r="C311" s="77"/>
      <c r="D311" s="77"/>
      <c r="E311" s="78"/>
      <c r="F311" s="79"/>
      <c r="G311" s="78"/>
      <c r="H311" s="79"/>
      <c r="I311" s="78"/>
      <c r="J311" s="79"/>
      <c r="K311" s="78"/>
      <c r="L311" s="79"/>
      <c r="M311" s="77"/>
      <c r="N311" s="1" t="s">
        <v>514</v>
      </c>
    </row>
    <row r="312" spans="1:51" ht="30" customHeight="1">
      <c r="A312" s="5" t="s">
        <v>511</v>
      </c>
      <c r="B312" s="5" t="s">
        <v>512</v>
      </c>
      <c r="C312" s="5" t="s">
        <v>180</v>
      </c>
      <c r="D312" s="6">
        <v>0.25</v>
      </c>
      <c r="E312" s="7">
        <f>단가대비표!O10</f>
        <v>0</v>
      </c>
      <c r="F312" s="8">
        <f>TRUNC(E312*D312,1)</f>
        <v>0</v>
      </c>
      <c r="G312" s="7">
        <f>단가대비표!P10</f>
        <v>0</v>
      </c>
      <c r="H312" s="8">
        <f>TRUNC(G312*D312,1)</f>
        <v>0</v>
      </c>
      <c r="I312" s="7">
        <f>단가대비표!V10</f>
        <v>1750</v>
      </c>
      <c r="J312" s="8">
        <f>TRUNC(I312*D312,1)</f>
        <v>437.5</v>
      </c>
      <c r="K312" s="7">
        <f>TRUNC(E312+G312+I312,1)</f>
        <v>1750</v>
      </c>
      <c r="L312" s="8">
        <f>TRUNC(F312+H312+J312,1)</f>
        <v>437.5</v>
      </c>
      <c r="M312" s="5" t="s">
        <v>343</v>
      </c>
      <c r="N312" s="2" t="s">
        <v>514</v>
      </c>
      <c r="O312" s="2" t="s">
        <v>826</v>
      </c>
      <c r="P312" s="2" t="s">
        <v>55</v>
      </c>
      <c r="Q312" s="2" t="s">
        <v>55</v>
      </c>
      <c r="R312" s="2" t="s">
        <v>54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46</v>
      </c>
      <c r="AW312" s="2" t="s">
        <v>827</v>
      </c>
      <c r="AX312" s="2" t="s">
        <v>46</v>
      </c>
      <c r="AY312" s="2" t="s">
        <v>46</v>
      </c>
    </row>
    <row r="313" spans="1:51" ht="30" customHeight="1">
      <c r="A313" s="5" t="s">
        <v>299</v>
      </c>
      <c r="B313" s="5" t="s">
        <v>46</v>
      </c>
      <c r="C313" s="5" t="s">
        <v>46</v>
      </c>
      <c r="D313" s="6"/>
      <c r="E313" s="7"/>
      <c r="F313" s="8">
        <f>TRUNC(SUMIF(N312:N312, N311, F312:F312),0)</f>
        <v>0</v>
      </c>
      <c r="G313" s="7"/>
      <c r="H313" s="8">
        <f>TRUNC(SUMIF(N312:N312, N311, H312:H312),0)</f>
        <v>0</v>
      </c>
      <c r="I313" s="7"/>
      <c r="J313" s="8">
        <f>TRUNC(SUMIF(N312:N312, N311, J312:J312),0)</f>
        <v>437</v>
      </c>
      <c r="K313" s="7"/>
      <c r="L313" s="8">
        <f>F313+H313+J313</f>
        <v>437</v>
      </c>
      <c r="M313" s="5" t="s">
        <v>46</v>
      </c>
      <c r="N313" s="2" t="s">
        <v>75</v>
      </c>
      <c r="O313" s="2" t="s">
        <v>75</v>
      </c>
      <c r="P313" s="2" t="s">
        <v>46</v>
      </c>
      <c r="Q313" s="2" t="s">
        <v>46</v>
      </c>
      <c r="R313" s="2" t="s">
        <v>46</v>
      </c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46</v>
      </c>
      <c r="AW313" s="2" t="s">
        <v>46</v>
      </c>
      <c r="AX313" s="2" t="s">
        <v>46</v>
      </c>
      <c r="AY313" s="2" t="s">
        <v>46</v>
      </c>
    </row>
    <row r="314" spans="1:51" ht="30" customHeight="1">
      <c r="A314" s="6"/>
      <c r="B314" s="6"/>
      <c r="C314" s="6"/>
      <c r="D314" s="6"/>
      <c r="E314" s="7"/>
      <c r="F314" s="8"/>
      <c r="G314" s="7"/>
      <c r="H314" s="8"/>
      <c r="I314" s="7"/>
      <c r="J314" s="8"/>
      <c r="K314" s="7"/>
      <c r="L314" s="8"/>
      <c r="M314" s="6"/>
    </row>
    <row r="315" spans="1:51" ht="30" customHeight="1">
      <c r="A315" s="77" t="s">
        <v>828</v>
      </c>
      <c r="B315" s="77"/>
      <c r="C315" s="77"/>
      <c r="D315" s="77"/>
      <c r="E315" s="78"/>
      <c r="F315" s="79"/>
      <c r="G315" s="78"/>
      <c r="H315" s="79"/>
      <c r="I315" s="78"/>
      <c r="J315" s="79"/>
      <c r="K315" s="78"/>
      <c r="L315" s="79"/>
      <c r="M315" s="77"/>
      <c r="N315" s="1" t="s">
        <v>519</v>
      </c>
    </row>
    <row r="316" spans="1:51" ht="30" customHeight="1">
      <c r="A316" s="5" t="s">
        <v>516</v>
      </c>
      <c r="B316" s="5" t="s">
        <v>517</v>
      </c>
      <c r="C316" s="5" t="s">
        <v>180</v>
      </c>
      <c r="D316" s="6">
        <v>0.1719</v>
      </c>
      <c r="E316" s="7">
        <f>단가대비표!O9</f>
        <v>0</v>
      </c>
      <c r="F316" s="8">
        <f>TRUNC(E316*D316,1)</f>
        <v>0</v>
      </c>
      <c r="G316" s="7">
        <f>단가대비표!P9</f>
        <v>0</v>
      </c>
      <c r="H316" s="8">
        <f>TRUNC(G316*D316,1)</f>
        <v>0</v>
      </c>
      <c r="I316" s="7">
        <f>단가대비표!V9</f>
        <v>12148</v>
      </c>
      <c r="J316" s="8">
        <f>TRUNC(I316*D316,1)</f>
        <v>2088.1999999999998</v>
      </c>
      <c r="K316" s="7">
        <f t="shared" ref="K316:L319" si="46">TRUNC(E316+G316+I316,1)</f>
        <v>12148</v>
      </c>
      <c r="L316" s="8">
        <f t="shared" si="46"/>
        <v>2088.1999999999998</v>
      </c>
      <c r="M316" s="5" t="s">
        <v>343</v>
      </c>
      <c r="N316" s="2" t="s">
        <v>519</v>
      </c>
      <c r="O316" s="2" t="s">
        <v>829</v>
      </c>
      <c r="P316" s="2" t="s">
        <v>55</v>
      </c>
      <c r="Q316" s="2" t="s">
        <v>55</v>
      </c>
      <c r="R316" s="2" t="s">
        <v>54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46</v>
      </c>
      <c r="AW316" s="2" t="s">
        <v>830</v>
      </c>
      <c r="AX316" s="2" t="s">
        <v>46</v>
      </c>
      <c r="AY316" s="2" t="s">
        <v>46</v>
      </c>
    </row>
    <row r="317" spans="1:51" ht="30" customHeight="1">
      <c r="A317" s="5" t="s">
        <v>346</v>
      </c>
      <c r="B317" s="5" t="s">
        <v>347</v>
      </c>
      <c r="C317" s="5" t="s">
        <v>348</v>
      </c>
      <c r="D317" s="6">
        <v>6.2</v>
      </c>
      <c r="E317" s="7">
        <f>단가대비표!O15</f>
        <v>1289</v>
      </c>
      <c r="F317" s="8">
        <f>TRUNC(E317*D317,1)</f>
        <v>7991.8</v>
      </c>
      <c r="G317" s="7">
        <f>단가대비표!P15</f>
        <v>0</v>
      </c>
      <c r="H317" s="8">
        <f>TRUNC(G317*D317,1)</f>
        <v>0</v>
      </c>
      <c r="I317" s="7">
        <f>단가대비표!V15</f>
        <v>0</v>
      </c>
      <c r="J317" s="8">
        <f>TRUNC(I317*D317,1)</f>
        <v>0</v>
      </c>
      <c r="K317" s="7">
        <f t="shared" si="46"/>
        <v>1289</v>
      </c>
      <c r="L317" s="8">
        <f t="shared" si="46"/>
        <v>7991.8</v>
      </c>
      <c r="M317" s="5" t="s">
        <v>46</v>
      </c>
      <c r="N317" s="2" t="s">
        <v>519</v>
      </c>
      <c r="O317" s="2" t="s">
        <v>349</v>
      </c>
      <c r="P317" s="2" t="s">
        <v>55</v>
      </c>
      <c r="Q317" s="2" t="s">
        <v>55</v>
      </c>
      <c r="R317" s="2" t="s">
        <v>54</v>
      </c>
      <c r="S317" s="3"/>
      <c r="T317" s="3"/>
      <c r="U317" s="3"/>
      <c r="V317" s="3">
        <v>1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46</v>
      </c>
      <c r="AW317" s="2" t="s">
        <v>831</v>
      </c>
      <c r="AX317" s="2" t="s">
        <v>46</v>
      </c>
      <c r="AY317" s="2" t="s">
        <v>46</v>
      </c>
    </row>
    <row r="318" spans="1:51" ht="30" customHeight="1">
      <c r="A318" s="5" t="s">
        <v>351</v>
      </c>
      <c r="B318" s="5" t="s">
        <v>832</v>
      </c>
      <c r="C318" s="5" t="s">
        <v>316</v>
      </c>
      <c r="D318" s="6">
        <v>1</v>
      </c>
      <c r="E318" s="7">
        <f>TRUNC(SUMIF(V316:V319, RIGHTB(O318, 1), F316:F319)*U318, 2)</f>
        <v>1278.68</v>
      </c>
      <c r="F318" s="8">
        <f>TRUNC(E318*D318,1)</f>
        <v>1278.5999999999999</v>
      </c>
      <c r="G318" s="7">
        <v>0</v>
      </c>
      <c r="H318" s="8">
        <f>TRUNC(G318*D318,1)</f>
        <v>0</v>
      </c>
      <c r="I318" s="7">
        <v>0</v>
      </c>
      <c r="J318" s="8">
        <f>TRUNC(I318*D318,1)</f>
        <v>0</v>
      </c>
      <c r="K318" s="7">
        <f t="shared" si="46"/>
        <v>1278.5999999999999</v>
      </c>
      <c r="L318" s="8">
        <f t="shared" si="46"/>
        <v>1278.5999999999999</v>
      </c>
      <c r="M318" s="5" t="s">
        <v>46</v>
      </c>
      <c r="N318" s="2" t="s">
        <v>519</v>
      </c>
      <c r="O318" s="2" t="s">
        <v>317</v>
      </c>
      <c r="P318" s="2" t="s">
        <v>55</v>
      </c>
      <c r="Q318" s="2" t="s">
        <v>55</v>
      </c>
      <c r="R318" s="2" t="s">
        <v>55</v>
      </c>
      <c r="S318" s="3">
        <v>0</v>
      </c>
      <c r="T318" s="3">
        <v>0</v>
      </c>
      <c r="U318" s="3">
        <v>0.16</v>
      </c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46</v>
      </c>
      <c r="AW318" s="2" t="s">
        <v>833</v>
      </c>
      <c r="AX318" s="2" t="s">
        <v>46</v>
      </c>
      <c r="AY318" s="2" t="s">
        <v>46</v>
      </c>
    </row>
    <row r="319" spans="1:51" ht="30" customHeight="1">
      <c r="A319" s="5" t="s">
        <v>354</v>
      </c>
      <c r="B319" s="5" t="s">
        <v>335</v>
      </c>
      <c r="C319" s="5" t="s">
        <v>336</v>
      </c>
      <c r="D319" s="6">
        <v>1</v>
      </c>
      <c r="E319" s="7">
        <f>TRUNC(단가대비표!O87*1/8*16/12*25/20, 1)</f>
        <v>0</v>
      </c>
      <c r="F319" s="8">
        <f>TRUNC(E319*D319,1)</f>
        <v>0</v>
      </c>
      <c r="G319" s="7">
        <f>TRUNC(단가대비표!P87*1/8*16/12*25/20, 1)</f>
        <v>44299.3</v>
      </c>
      <c r="H319" s="8">
        <f>TRUNC(G319*D319,1)</f>
        <v>44299.3</v>
      </c>
      <c r="I319" s="7">
        <f>TRUNC(단가대비표!V87*1/8*16/12*25/20, 1)</f>
        <v>0</v>
      </c>
      <c r="J319" s="8">
        <f>TRUNC(I319*D319,1)</f>
        <v>0</v>
      </c>
      <c r="K319" s="7">
        <f t="shared" si="46"/>
        <v>44299.3</v>
      </c>
      <c r="L319" s="8">
        <f t="shared" si="46"/>
        <v>44299.3</v>
      </c>
      <c r="M319" s="5" t="s">
        <v>46</v>
      </c>
      <c r="N319" s="2" t="s">
        <v>519</v>
      </c>
      <c r="O319" s="2" t="s">
        <v>355</v>
      </c>
      <c r="P319" s="2" t="s">
        <v>55</v>
      </c>
      <c r="Q319" s="2" t="s">
        <v>55</v>
      </c>
      <c r="R319" s="2" t="s">
        <v>54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46</v>
      </c>
      <c r="AW319" s="2" t="s">
        <v>834</v>
      </c>
      <c r="AX319" s="2" t="s">
        <v>54</v>
      </c>
      <c r="AY319" s="2" t="s">
        <v>46</v>
      </c>
    </row>
    <row r="320" spans="1:51" ht="30" customHeight="1">
      <c r="A320" s="5" t="s">
        <v>299</v>
      </c>
      <c r="B320" s="5" t="s">
        <v>46</v>
      </c>
      <c r="C320" s="5" t="s">
        <v>46</v>
      </c>
      <c r="D320" s="6"/>
      <c r="E320" s="7"/>
      <c r="F320" s="8">
        <f>TRUNC(SUMIF(N316:N319, N315, F316:F319),0)</f>
        <v>9270</v>
      </c>
      <c r="G320" s="7"/>
      <c r="H320" s="8">
        <f>TRUNC(SUMIF(N316:N319, N315, H316:H319),0)</f>
        <v>44299</v>
      </c>
      <c r="I320" s="7"/>
      <c r="J320" s="8">
        <f>TRUNC(SUMIF(N316:N319, N315, J316:J319),0)</f>
        <v>2088</v>
      </c>
      <c r="K320" s="7"/>
      <c r="L320" s="8">
        <f>F320+H320+J320</f>
        <v>55657</v>
      </c>
      <c r="M320" s="5" t="s">
        <v>46</v>
      </c>
      <c r="N320" s="2" t="s">
        <v>75</v>
      </c>
      <c r="O320" s="2" t="s">
        <v>75</v>
      </c>
      <c r="P320" s="2" t="s">
        <v>46</v>
      </c>
      <c r="Q320" s="2" t="s">
        <v>46</v>
      </c>
      <c r="R320" s="2" t="s">
        <v>46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46</v>
      </c>
      <c r="AW320" s="2" t="s">
        <v>46</v>
      </c>
      <c r="AX320" s="2" t="s">
        <v>46</v>
      </c>
      <c r="AY320" s="2" t="s">
        <v>46</v>
      </c>
    </row>
    <row r="321" spans="1:51" ht="30" customHeight="1">
      <c r="A321" s="6"/>
      <c r="B321" s="6"/>
      <c r="C321" s="6"/>
      <c r="D321" s="6"/>
      <c r="E321" s="7"/>
      <c r="F321" s="8"/>
      <c r="G321" s="7"/>
      <c r="H321" s="8"/>
      <c r="I321" s="7"/>
      <c r="J321" s="8"/>
      <c r="K321" s="7"/>
      <c r="L321" s="8"/>
      <c r="M321" s="6"/>
    </row>
    <row r="322" spans="1:51" ht="30" customHeight="1">
      <c r="A322" s="77" t="s">
        <v>835</v>
      </c>
      <c r="B322" s="77"/>
      <c r="C322" s="77"/>
      <c r="D322" s="77"/>
      <c r="E322" s="78"/>
      <c r="F322" s="79"/>
      <c r="G322" s="78"/>
      <c r="H322" s="79"/>
      <c r="I322" s="78"/>
      <c r="J322" s="79"/>
      <c r="K322" s="78"/>
      <c r="L322" s="79"/>
      <c r="M322" s="77"/>
      <c r="N322" s="1" t="s">
        <v>544</v>
      </c>
    </row>
    <row r="323" spans="1:51" ht="30" customHeight="1">
      <c r="A323" s="5" t="s">
        <v>836</v>
      </c>
      <c r="B323" s="5" t="s">
        <v>542</v>
      </c>
      <c r="C323" s="5" t="s">
        <v>331</v>
      </c>
      <c r="D323" s="6">
        <v>1</v>
      </c>
      <c r="E323" s="7">
        <f>일위대가목록!E53</f>
        <v>76</v>
      </c>
      <c r="F323" s="8">
        <f>TRUNC(E323*D323,1)</f>
        <v>76</v>
      </c>
      <c r="G323" s="7">
        <f>일위대가목록!F53</f>
        <v>1691</v>
      </c>
      <c r="H323" s="8">
        <f>TRUNC(G323*D323,1)</f>
        <v>1691</v>
      </c>
      <c r="I323" s="7">
        <f>일위대가목록!G53</f>
        <v>62</v>
      </c>
      <c r="J323" s="8">
        <f>TRUNC(I323*D323,1)</f>
        <v>62</v>
      </c>
      <c r="K323" s="7">
        <f>TRUNC(E323+G323+I323,1)</f>
        <v>1829</v>
      </c>
      <c r="L323" s="8">
        <f>TRUNC(F323+H323+J323,1)</f>
        <v>1829</v>
      </c>
      <c r="M323" s="5" t="s">
        <v>837</v>
      </c>
      <c r="N323" s="2" t="s">
        <v>544</v>
      </c>
      <c r="O323" s="2" t="s">
        <v>838</v>
      </c>
      <c r="P323" s="2" t="s">
        <v>54</v>
      </c>
      <c r="Q323" s="2" t="s">
        <v>55</v>
      </c>
      <c r="R323" s="2" t="s">
        <v>55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46</v>
      </c>
      <c r="AW323" s="2" t="s">
        <v>839</v>
      </c>
      <c r="AX323" s="2" t="s">
        <v>46</v>
      </c>
      <c r="AY323" s="2" t="s">
        <v>46</v>
      </c>
    </row>
    <row r="324" spans="1:51" ht="30" customHeight="1">
      <c r="A324" s="5" t="s">
        <v>840</v>
      </c>
      <c r="B324" s="5" t="s">
        <v>542</v>
      </c>
      <c r="C324" s="5" t="s">
        <v>331</v>
      </c>
      <c r="D324" s="6">
        <v>1</v>
      </c>
      <c r="E324" s="7">
        <f>일위대가목록!E54</f>
        <v>13</v>
      </c>
      <c r="F324" s="8">
        <f>TRUNC(E324*D324,1)</f>
        <v>13</v>
      </c>
      <c r="G324" s="7">
        <f>일위대가목록!F54</f>
        <v>692</v>
      </c>
      <c r="H324" s="8">
        <f>TRUNC(G324*D324,1)</f>
        <v>692</v>
      </c>
      <c r="I324" s="7">
        <f>일위대가목록!G54</f>
        <v>22</v>
      </c>
      <c r="J324" s="8">
        <f>TRUNC(I324*D324,1)</f>
        <v>22</v>
      </c>
      <c r="K324" s="7">
        <f>TRUNC(E324+G324+I324,1)</f>
        <v>727</v>
      </c>
      <c r="L324" s="8">
        <f>TRUNC(F324+H324+J324,1)</f>
        <v>727</v>
      </c>
      <c r="M324" s="5" t="s">
        <v>841</v>
      </c>
      <c r="N324" s="2" t="s">
        <v>544</v>
      </c>
      <c r="O324" s="2" t="s">
        <v>842</v>
      </c>
      <c r="P324" s="2" t="s">
        <v>54</v>
      </c>
      <c r="Q324" s="2" t="s">
        <v>55</v>
      </c>
      <c r="R324" s="2" t="s">
        <v>55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46</v>
      </c>
      <c r="AW324" s="2" t="s">
        <v>843</v>
      </c>
      <c r="AX324" s="2" t="s">
        <v>46</v>
      </c>
      <c r="AY324" s="2" t="s">
        <v>46</v>
      </c>
    </row>
    <row r="325" spans="1:51" ht="30" customHeight="1">
      <c r="A325" s="5" t="s">
        <v>299</v>
      </c>
      <c r="B325" s="5" t="s">
        <v>46</v>
      </c>
      <c r="C325" s="5" t="s">
        <v>46</v>
      </c>
      <c r="D325" s="6"/>
      <c r="E325" s="7"/>
      <c r="F325" s="8">
        <f>TRUNC(SUMIF(N323:N324, N322, F323:F324),0)</f>
        <v>89</v>
      </c>
      <c r="G325" s="7"/>
      <c r="H325" s="8">
        <f>TRUNC(SUMIF(N323:N324, N322, H323:H324),0)</f>
        <v>2383</v>
      </c>
      <c r="I325" s="7"/>
      <c r="J325" s="8">
        <f>TRUNC(SUMIF(N323:N324, N322, J323:J324),0)</f>
        <v>84</v>
      </c>
      <c r="K325" s="7"/>
      <c r="L325" s="8">
        <f>F325+H325+J325</f>
        <v>2556</v>
      </c>
      <c r="M325" s="5" t="s">
        <v>46</v>
      </c>
      <c r="N325" s="2" t="s">
        <v>75</v>
      </c>
      <c r="O325" s="2" t="s">
        <v>75</v>
      </c>
      <c r="P325" s="2" t="s">
        <v>46</v>
      </c>
      <c r="Q325" s="2" t="s">
        <v>46</v>
      </c>
      <c r="R325" s="2" t="s">
        <v>46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46</v>
      </c>
      <c r="AW325" s="2" t="s">
        <v>46</v>
      </c>
      <c r="AX325" s="2" t="s">
        <v>46</v>
      </c>
      <c r="AY325" s="2" t="s">
        <v>46</v>
      </c>
    </row>
    <row r="326" spans="1:51" ht="30" customHeight="1">
      <c r="A326" s="6"/>
      <c r="B326" s="6"/>
      <c r="C326" s="6"/>
      <c r="D326" s="6"/>
      <c r="E326" s="7"/>
      <c r="F326" s="8"/>
      <c r="G326" s="7"/>
      <c r="H326" s="8"/>
      <c r="I326" s="7"/>
      <c r="J326" s="8"/>
      <c r="K326" s="7"/>
      <c r="L326" s="8"/>
      <c r="M326" s="6"/>
    </row>
    <row r="327" spans="1:51" ht="30" customHeight="1">
      <c r="A327" s="77" t="s">
        <v>844</v>
      </c>
      <c r="B327" s="77"/>
      <c r="C327" s="77"/>
      <c r="D327" s="77"/>
      <c r="E327" s="78"/>
      <c r="F327" s="79"/>
      <c r="G327" s="78"/>
      <c r="H327" s="79"/>
      <c r="I327" s="78"/>
      <c r="J327" s="79"/>
      <c r="K327" s="78"/>
      <c r="L327" s="79"/>
      <c r="M327" s="77"/>
      <c r="N327" s="1" t="s">
        <v>549</v>
      </c>
    </row>
    <row r="328" spans="1:51" ht="30" customHeight="1">
      <c r="A328" s="5" t="s">
        <v>845</v>
      </c>
      <c r="B328" s="5" t="s">
        <v>547</v>
      </c>
      <c r="C328" s="5" t="s">
        <v>51</v>
      </c>
      <c r="D328" s="6">
        <v>1</v>
      </c>
      <c r="E328" s="7">
        <f>일위대가목록!E55</f>
        <v>1600</v>
      </c>
      <c r="F328" s="8">
        <f>TRUNC(E328*D328,1)</f>
        <v>1600</v>
      </c>
      <c r="G328" s="7">
        <f>일위대가목록!F55</f>
        <v>0</v>
      </c>
      <c r="H328" s="8">
        <f>TRUNC(G328*D328,1)</f>
        <v>0</v>
      </c>
      <c r="I328" s="7">
        <f>일위대가목록!G55</f>
        <v>0</v>
      </c>
      <c r="J328" s="8">
        <f>TRUNC(I328*D328,1)</f>
        <v>0</v>
      </c>
      <c r="K328" s="7">
        <f>TRUNC(E328+G328+I328,1)</f>
        <v>1600</v>
      </c>
      <c r="L328" s="8">
        <f>TRUNC(F328+H328+J328,1)</f>
        <v>1600</v>
      </c>
      <c r="M328" s="5" t="s">
        <v>846</v>
      </c>
      <c r="N328" s="2" t="s">
        <v>549</v>
      </c>
      <c r="O328" s="2" t="s">
        <v>847</v>
      </c>
      <c r="P328" s="2" t="s">
        <v>54</v>
      </c>
      <c r="Q328" s="2" t="s">
        <v>55</v>
      </c>
      <c r="R328" s="2" t="s">
        <v>55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46</v>
      </c>
      <c r="AW328" s="2" t="s">
        <v>848</v>
      </c>
      <c r="AX328" s="2" t="s">
        <v>46</v>
      </c>
      <c r="AY328" s="2" t="s">
        <v>46</v>
      </c>
    </row>
    <row r="329" spans="1:51" ht="30" customHeight="1">
      <c r="A329" s="5" t="s">
        <v>845</v>
      </c>
      <c r="B329" s="5" t="s">
        <v>849</v>
      </c>
      <c r="C329" s="5" t="s">
        <v>51</v>
      </c>
      <c r="D329" s="6">
        <v>1</v>
      </c>
      <c r="E329" s="7">
        <f>일위대가목록!E56</f>
        <v>0</v>
      </c>
      <c r="F329" s="8">
        <f>TRUNC(E329*D329,1)</f>
        <v>0</v>
      </c>
      <c r="G329" s="7">
        <f>일위대가목록!F56</f>
        <v>7256</v>
      </c>
      <c r="H329" s="8">
        <f>TRUNC(G329*D329,1)</f>
        <v>7256</v>
      </c>
      <c r="I329" s="7">
        <f>일위대가목록!G56</f>
        <v>0</v>
      </c>
      <c r="J329" s="8">
        <f>TRUNC(I329*D329,1)</f>
        <v>0</v>
      </c>
      <c r="K329" s="7">
        <f>TRUNC(E329+G329+I329,1)</f>
        <v>7256</v>
      </c>
      <c r="L329" s="8">
        <f>TRUNC(F329+H329+J329,1)</f>
        <v>7256</v>
      </c>
      <c r="M329" s="5" t="s">
        <v>850</v>
      </c>
      <c r="N329" s="2" t="s">
        <v>549</v>
      </c>
      <c r="O329" s="2" t="s">
        <v>851</v>
      </c>
      <c r="P329" s="2" t="s">
        <v>54</v>
      </c>
      <c r="Q329" s="2" t="s">
        <v>55</v>
      </c>
      <c r="R329" s="2" t="s">
        <v>55</v>
      </c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46</v>
      </c>
      <c r="AW329" s="2" t="s">
        <v>852</v>
      </c>
      <c r="AX329" s="2" t="s">
        <v>46</v>
      </c>
      <c r="AY329" s="2" t="s">
        <v>46</v>
      </c>
    </row>
    <row r="330" spans="1:51" ht="30" customHeight="1">
      <c r="A330" s="5" t="s">
        <v>299</v>
      </c>
      <c r="B330" s="5" t="s">
        <v>46</v>
      </c>
      <c r="C330" s="5" t="s">
        <v>46</v>
      </c>
      <c r="D330" s="6"/>
      <c r="E330" s="7"/>
      <c r="F330" s="8">
        <f>TRUNC(SUMIF(N328:N329, N327, F328:F329),0)</f>
        <v>1600</v>
      </c>
      <c r="G330" s="7"/>
      <c r="H330" s="8">
        <f>TRUNC(SUMIF(N328:N329, N327, H328:H329),0)</f>
        <v>7256</v>
      </c>
      <c r="I330" s="7"/>
      <c r="J330" s="8">
        <f>TRUNC(SUMIF(N328:N329, N327, J328:J329),0)</f>
        <v>0</v>
      </c>
      <c r="K330" s="7"/>
      <c r="L330" s="8">
        <f>F330+H330+J330</f>
        <v>8856</v>
      </c>
      <c r="M330" s="5" t="s">
        <v>46</v>
      </c>
      <c r="N330" s="2" t="s">
        <v>75</v>
      </c>
      <c r="O330" s="2" t="s">
        <v>75</v>
      </c>
      <c r="P330" s="2" t="s">
        <v>46</v>
      </c>
      <c r="Q330" s="2" t="s">
        <v>46</v>
      </c>
      <c r="R330" s="2" t="s">
        <v>46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46</v>
      </c>
      <c r="AW330" s="2" t="s">
        <v>46</v>
      </c>
      <c r="AX330" s="2" t="s">
        <v>46</v>
      </c>
      <c r="AY330" s="2" t="s">
        <v>46</v>
      </c>
    </row>
    <row r="331" spans="1:51" ht="30" customHeight="1">
      <c r="A331" s="6"/>
      <c r="B331" s="6"/>
      <c r="C331" s="6"/>
      <c r="D331" s="6"/>
      <c r="E331" s="7"/>
      <c r="F331" s="8"/>
      <c r="G331" s="7"/>
      <c r="H331" s="8"/>
      <c r="I331" s="7"/>
      <c r="J331" s="8"/>
      <c r="K331" s="7"/>
      <c r="L331" s="8"/>
      <c r="M331" s="6"/>
    </row>
    <row r="332" spans="1:51" ht="30" customHeight="1">
      <c r="A332" s="77" t="s">
        <v>853</v>
      </c>
      <c r="B332" s="77"/>
      <c r="C332" s="77"/>
      <c r="D332" s="77"/>
      <c r="E332" s="78"/>
      <c r="F332" s="79"/>
      <c r="G332" s="78"/>
      <c r="H332" s="79"/>
      <c r="I332" s="78"/>
      <c r="J332" s="79"/>
      <c r="K332" s="78"/>
      <c r="L332" s="79"/>
      <c r="M332" s="77"/>
      <c r="N332" s="1" t="s">
        <v>554</v>
      </c>
    </row>
    <row r="333" spans="1:51" ht="30" customHeight="1">
      <c r="A333" s="5" t="s">
        <v>551</v>
      </c>
      <c r="B333" s="5" t="s">
        <v>854</v>
      </c>
      <c r="C333" s="5" t="s">
        <v>51</v>
      </c>
      <c r="D333" s="6">
        <v>1</v>
      </c>
      <c r="E333" s="7">
        <f>일위대가목록!E57</f>
        <v>900</v>
      </c>
      <c r="F333" s="8">
        <f>TRUNC(E333*D333,1)</f>
        <v>900</v>
      </c>
      <c r="G333" s="7">
        <f>일위대가목록!F57</f>
        <v>0</v>
      </c>
      <c r="H333" s="8">
        <f>TRUNC(G333*D333,1)</f>
        <v>0</v>
      </c>
      <c r="I333" s="7">
        <f>일위대가목록!G57</f>
        <v>0</v>
      </c>
      <c r="J333" s="8">
        <f>TRUNC(I333*D333,1)</f>
        <v>0</v>
      </c>
      <c r="K333" s="7">
        <f>TRUNC(E333+G333+I333,1)</f>
        <v>900</v>
      </c>
      <c r="L333" s="8">
        <f>TRUNC(F333+H333+J333,1)</f>
        <v>900</v>
      </c>
      <c r="M333" s="5" t="s">
        <v>855</v>
      </c>
      <c r="N333" s="2" t="s">
        <v>554</v>
      </c>
      <c r="O333" s="2" t="s">
        <v>856</v>
      </c>
      <c r="P333" s="2" t="s">
        <v>54</v>
      </c>
      <c r="Q333" s="2" t="s">
        <v>55</v>
      </c>
      <c r="R333" s="2" t="s">
        <v>55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46</v>
      </c>
      <c r="AW333" s="2" t="s">
        <v>857</v>
      </c>
      <c r="AX333" s="2" t="s">
        <v>46</v>
      </c>
      <c r="AY333" s="2" t="s">
        <v>46</v>
      </c>
    </row>
    <row r="334" spans="1:51" ht="30" customHeight="1">
      <c r="A334" s="5" t="s">
        <v>551</v>
      </c>
      <c r="B334" s="5" t="s">
        <v>849</v>
      </c>
      <c r="C334" s="5" t="s">
        <v>51</v>
      </c>
      <c r="D334" s="6">
        <v>1</v>
      </c>
      <c r="E334" s="7">
        <f>일위대가목록!E58</f>
        <v>0</v>
      </c>
      <c r="F334" s="8">
        <f>TRUNC(E334*D334,1)</f>
        <v>0</v>
      </c>
      <c r="G334" s="7">
        <f>일위대가목록!F58</f>
        <v>9675</v>
      </c>
      <c r="H334" s="8">
        <f>TRUNC(G334*D334,1)</f>
        <v>9675</v>
      </c>
      <c r="I334" s="7">
        <f>일위대가목록!G58</f>
        <v>0</v>
      </c>
      <c r="J334" s="8">
        <f>TRUNC(I334*D334,1)</f>
        <v>0</v>
      </c>
      <c r="K334" s="7">
        <f>TRUNC(E334+G334+I334,1)</f>
        <v>9675</v>
      </c>
      <c r="L334" s="8">
        <f>TRUNC(F334+H334+J334,1)</f>
        <v>9675</v>
      </c>
      <c r="M334" s="5" t="s">
        <v>858</v>
      </c>
      <c r="N334" s="2" t="s">
        <v>554</v>
      </c>
      <c r="O334" s="2" t="s">
        <v>859</v>
      </c>
      <c r="P334" s="2" t="s">
        <v>54</v>
      </c>
      <c r="Q334" s="2" t="s">
        <v>55</v>
      </c>
      <c r="R334" s="2" t="s">
        <v>55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46</v>
      </c>
      <c r="AW334" s="2" t="s">
        <v>860</v>
      </c>
      <c r="AX334" s="2" t="s">
        <v>46</v>
      </c>
      <c r="AY334" s="2" t="s">
        <v>46</v>
      </c>
    </row>
    <row r="335" spans="1:51" ht="30" customHeight="1">
      <c r="A335" s="5" t="s">
        <v>299</v>
      </c>
      <c r="B335" s="5" t="s">
        <v>46</v>
      </c>
      <c r="C335" s="5" t="s">
        <v>46</v>
      </c>
      <c r="D335" s="6"/>
      <c r="E335" s="7"/>
      <c r="F335" s="8">
        <f>TRUNC(SUMIF(N333:N334, N332, F333:F334),0)</f>
        <v>900</v>
      </c>
      <c r="G335" s="7"/>
      <c r="H335" s="8">
        <f>TRUNC(SUMIF(N333:N334, N332, H333:H334),0)</f>
        <v>9675</v>
      </c>
      <c r="I335" s="7"/>
      <c r="J335" s="8">
        <f>TRUNC(SUMIF(N333:N334, N332, J333:J334),0)</f>
        <v>0</v>
      </c>
      <c r="K335" s="7"/>
      <c r="L335" s="8">
        <f>F335+H335+J335</f>
        <v>10575</v>
      </c>
      <c r="M335" s="5" t="s">
        <v>46</v>
      </c>
      <c r="N335" s="2" t="s">
        <v>75</v>
      </c>
      <c r="O335" s="2" t="s">
        <v>75</v>
      </c>
      <c r="P335" s="2" t="s">
        <v>46</v>
      </c>
      <c r="Q335" s="2" t="s">
        <v>46</v>
      </c>
      <c r="R335" s="2" t="s">
        <v>46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46</v>
      </c>
      <c r="AW335" s="2" t="s">
        <v>46</v>
      </c>
      <c r="AX335" s="2" t="s">
        <v>46</v>
      </c>
      <c r="AY335" s="2" t="s">
        <v>46</v>
      </c>
    </row>
    <row r="336" spans="1:51" ht="30" customHeight="1">
      <c r="A336" s="6"/>
      <c r="B336" s="6"/>
      <c r="C336" s="6"/>
      <c r="D336" s="6"/>
      <c r="E336" s="7"/>
      <c r="F336" s="8"/>
      <c r="G336" s="7"/>
      <c r="H336" s="8"/>
      <c r="I336" s="7"/>
      <c r="J336" s="8"/>
      <c r="K336" s="7"/>
      <c r="L336" s="8"/>
      <c r="M336" s="6"/>
    </row>
    <row r="337" spans="1:51" ht="30" customHeight="1">
      <c r="A337" s="77" t="s">
        <v>861</v>
      </c>
      <c r="B337" s="77"/>
      <c r="C337" s="77"/>
      <c r="D337" s="77"/>
      <c r="E337" s="78"/>
      <c r="F337" s="79"/>
      <c r="G337" s="78"/>
      <c r="H337" s="79"/>
      <c r="I337" s="78"/>
      <c r="J337" s="79"/>
      <c r="K337" s="78"/>
      <c r="L337" s="79"/>
      <c r="M337" s="77"/>
      <c r="N337" s="1" t="s">
        <v>838</v>
      </c>
    </row>
    <row r="338" spans="1:51" ht="30" customHeight="1">
      <c r="A338" s="5" t="s">
        <v>862</v>
      </c>
      <c r="B338" s="5" t="s">
        <v>863</v>
      </c>
      <c r="C338" s="5" t="s">
        <v>331</v>
      </c>
      <c r="D338" s="6">
        <v>1.5709999999999998E-2</v>
      </c>
      <c r="E338" s="7">
        <f>단가대비표!O18</f>
        <v>2290</v>
      </c>
      <c r="F338" s="8">
        <f t="shared" ref="F338:F347" si="47">TRUNC(E338*D338,1)</f>
        <v>35.9</v>
      </c>
      <c r="G338" s="7">
        <f>단가대비표!P18</f>
        <v>0</v>
      </c>
      <c r="H338" s="8">
        <f t="shared" ref="H338:H347" si="48">TRUNC(G338*D338,1)</f>
        <v>0</v>
      </c>
      <c r="I338" s="7">
        <f>단가대비표!V18</f>
        <v>0</v>
      </c>
      <c r="J338" s="8">
        <f t="shared" ref="J338:J347" si="49">TRUNC(I338*D338,1)</f>
        <v>0</v>
      </c>
      <c r="K338" s="7">
        <f t="shared" ref="K338:K347" si="50">TRUNC(E338+G338+I338,1)</f>
        <v>2290</v>
      </c>
      <c r="L338" s="8">
        <f t="shared" ref="L338:L347" si="51">TRUNC(F338+H338+J338,1)</f>
        <v>35.9</v>
      </c>
      <c r="M338" s="5" t="s">
        <v>46</v>
      </c>
      <c r="N338" s="2" t="s">
        <v>838</v>
      </c>
      <c r="O338" s="2" t="s">
        <v>864</v>
      </c>
      <c r="P338" s="2" t="s">
        <v>55</v>
      </c>
      <c r="Q338" s="2" t="s">
        <v>55</v>
      </c>
      <c r="R338" s="2" t="s">
        <v>54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46</v>
      </c>
      <c r="AW338" s="2" t="s">
        <v>865</v>
      </c>
      <c r="AX338" s="2" t="s">
        <v>46</v>
      </c>
      <c r="AY338" s="2" t="s">
        <v>46</v>
      </c>
    </row>
    <row r="339" spans="1:51" ht="30" customHeight="1">
      <c r="A339" s="5" t="s">
        <v>866</v>
      </c>
      <c r="B339" s="5" t="s">
        <v>867</v>
      </c>
      <c r="C339" s="5" t="s">
        <v>348</v>
      </c>
      <c r="D339" s="6">
        <v>5.3550000000000004</v>
      </c>
      <c r="E339" s="7">
        <f>단가대비표!O13</f>
        <v>2.2200000000000002</v>
      </c>
      <c r="F339" s="8">
        <f t="shared" si="47"/>
        <v>11.8</v>
      </c>
      <c r="G339" s="7">
        <f>단가대비표!P13</f>
        <v>0</v>
      </c>
      <c r="H339" s="8">
        <f t="shared" si="48"/>
        <v>0</v>
      </c>
      <c r="I339" s="7">
        <f>단가대비표!V13</f>
        <v>0</v>
      </c>
      <c r="J339" s="8">
        <f t="shared" si="49"/>
        <v>0</v>
      </c>
      <c r="K339" s="7">
        <f t="shared" si="50"/>
        <v>2.2000000000000002</v>
      </c>
      <c r="L339" s="8">
        <f t="shared" si="51"/>
        <v>11.8</v>
      </c>
      <c r="M339" s="5" t="s">
        <v>868</v>
      </c>
      <c r="N339" s="2" t="s">
        <v>838</v>
      </c>
      <c r="O339" s="2" t="s">
        <v>869</v>
      </c>
      <c r="P339" s="2" t="s">
        <v>55</v>
      </c>
      <c r="Q339" s="2" t="s">
        <v>55</v>
      </c>
      <c r="R339" s="2" t="s">
        <v>54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46</v>
      </c>
      <c r="AW339" s="2" t="s">
        <v>870</v>
      </c>
      <c r="AX339" s="2" t="s">
        <v>46</v>
      </c>
      <c r="AY339" s="2" t="s">
        <v>46</v>
      </c>
    </row>
    <row r="340" spans="1:51" ht="30" customHeight="1">
      <c r="A340" s="5" t="s">
        <v>871</v>
      </c>
      <c r="B340" s="5" t="s">
        <v>872</v>
      </c>
      <c r="C340" s="5" t="s">
        <v>331</v>
      </c>
      <c r="D340" s="6">
        <v>2.3999999999999998E-3</v>
      </c>
      <c r="E340" s="7">
        <f>단가대비표!O16</f>
        <v>12041.9</v>
      </c>
      <c r="F340" s="8">
        <f t="shared" si="47"/>
        <v>28.9</v>
      </c>
      <c r="G340" s="7">
        <f>단가대비표!P16</f>
        <v>0</v>
      </c>
      <c r="H340" s="8">
        <f t="shared" si="48"/>
        <v>0</v>
      </c>
      <c r="I340" s="7">
        <f>단가대비표!V16</f>
        <v>0</v>
      </c>
      <c r="J340" s="8">
        <f t="shared" si="49"/>
        <v>0</v>
      </c>
      <c r="K340" s="7">
        <f t="shared" si="50"/>
        <v>12041.9</v>
      </c>
      <c r="L340" s="8">
        <f t="shared" si="51"/>
        <v>28.9</v>
      </c>
      <c r="M340" s="5" t="s">
        <v>46</v>
      </c>
      <c r="N340" s="2" t="s">
        <v>838</v>
      </c>
      <c r="O340" s="2" t="s">
        <v>873</v>
      </c>
      <c r="P340" s="2" t="s">
        <v>55</v>
      </c>
      <c r="Q340" s="2" t="s">
        <v>55</v>
      </c>
      <c r="R340" s="2" t="s">
        <v>54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46</v>
      </c>
      <c r="AW340" s="2" t="s">
        <v>874</v>
      </c>
      <c r="AX340" s="2" t="s">
        <v>46</v>
      </c>
      <c r="AY340" s="2" t="s">
        <v>46</v>
      </c>
    </row>
    <row r="341" spans="1:51" ht="30" customHeight="1">
      <c r="A341" s="5" t="s">
        <v>875</v>
      </c>
      <c r="B341" s="5" t="s">
        <v>876</v>
      </c>
      <c r="C341" s="5" t="s">
        <v>80</v>
      </c>
      <c r="D341" s="6">
        <v>1.771E-2</v>
      </c>
      <c r="E341" s="7">
        <f>일위대가목록!E59</f>
        <v>0</v>
      </c>
      <c r="F341" s="8">
        <f t="shared" si="47"/>
        <v>0</v>
      </c>
      <c r="G341" s="7">
        <f>일위대가목록!F59</f>
        <v>0</v>
      </c>
      <c r="H341" s="8">
        <f t="shared" si="48"/>
        <v>0</v>
      </c>
      <c r="I341" s="7">
        <f>일위대가목록!G59</f>
        <v>140</v>
      </c>
      <c r="J341" s="8">
        <f t="shared" si="49"/>
        <v>2.4</v>
      </c>
      <c r="K341" s="7">
        <f t="shared" si="50"/>
        <v>140</v>
      </c>
      <c r="L341" s="8">
        <f t="shared" si="51"/>
        <v>2.4</v>
      </c>
      <c r="M341" s="5" t="s">
        <v>877</v>
      </c>
      <c r="N341" s="2" t="s">
        <v>838</v>
      </c>
      <c r="O341" s="2" t="s">
        <v>878</v>
      </c>
      <c r="P341" s="2" t="s">
        <v>54</v>
      </c>
      <c r="Q341" s="2" t="s">
        <v>55</v>
      </c>
      <c r="R341" s="2" t="s">
        <v>55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46</v>
      </c>
      <c r="AW341" s="2" t="s">
        <v>879</v>
      </c>
      <c r="AX341" s="2" t="s">
        <v>46</v>
      </c>
      <c r="AY341" s="2" t="s">
        <v>46</v>
      </c>
    </row>
    <row r="342" spans="1:51" ht="30" customHeight="1">
      <c r="A342" s="5" t="s">
        <v>880</v>
      </c>
      <c r="B342" s="5" t="s">
        <v>881</v>
      </c>
      <c r="C342" s="5" t="s">
        <v>882</v>
      </c>
      <c r="D342" s="6">
        <v>0.1071</v>
      </c>
      <c r="E342" s="7">
        <f>단가대비표!O70</f>
        <v>0</v>
      </c>
      <c r="F342" s="8">
        <f t="shared" si="47"/>
        <v>0</v>
      </c>
      <c r="G342" s="7">
        <f>단가대비표!P70</f>
        <v>0</v>
      </c>
      <c r="H342" s="8">
        <f t="shared" si="48"/>
        <v>0</v>
      </c>
      <c r="I342" s="7">
        <f>단가대비표!V70</f>
        <v>87</v>
      </c>
      <c r="J342" s="8">
        <f t="shared" si="49"/>
        <v>9.3000000000000007</v>
      </c>
      <c r="K342" s="7">
        <f t="shared" si="50"/>
        <v>87</v>
      </c>
      <c r="L342" s="8">
        <f t="shared" si="51"/>
        <v>9.3000000000000007</v>
      </c>
      <c r="M342" s="5" t="s">
        <v>46</v>
      </c>
      <c r="N342" s="2" t="s">
        <v>838</v>
      </c>
      <c r="O342" s="2" t="s">
        <v>883</v>
      </c>
      <c r="P342" s="2" t="s">
        <v>55</v>
      </c>
      <c r="Q342" s="2" t="s">
        <v>55</v>
      </c>
      <c r="R342" s="2" t="s">
        <v>54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46</v>
      </c>
      <c r="AW342" s="2" t="s">
        <v>884</v>
      </c>
      <c r="AX342" s="2" t="s">
        <v>46</v>
      </c>
      <c r="AY342" s="2" t="s">
        <v>46</v>
      </c>
    </row>
    <row r="343" spans="1:51" ht="30" customHeight="1">
      <c r="A343" s="5" t="s">
        <v>414</v>
      </c>
      <c r="B343" s="5" t="s">
        <v>335</v>
      </c>
      <c r="C343" s="5" t="s">
        <v>336</v>
      </c>
      <c r="D343" s="6">
        <v>5.0000000000000001E-3</v>
      </c>
      <c r="E343" s="7">
        <f>단가대비표!O75</f>
        <v>0</v>
      </c>
      <c r="F343" s="8">
        <f t="shared" si="47"/>
        <v>0</v>
      </c>
      <c r="G343" s="7">
        <f>단가대비표!P75</f>
        <v>200155</v>
      </c>
      <c r="H343" s="8">
        <f t="shared" si="48"/>
        <v>1000.7</v>
      </c>
      <c r="I343" s="7">
        <f>단가대비표!V75</f>
        <v>0</v>
      </c>
      <c r="J343" s="8">
        <f t="shared" si="49"/>
        <v>0</v>
      </c>
      <c r="K343" s="7">
        <f t="shared" si="50"/>
        <v>200155</v>
      </c>
      <c r="L343" s="8">
        <f t="shared" si="51"/>
        <v>1000.7</v>
      </c>
      <c r="M343" s="5" t="s">
        <v>46</v>
      </c>
      <c r="N343" s="2" t="s">
        <v>838</v>
      </c>
      <c r="O343" s="2" t="s">
        <v>415</v>
      </c>
      <c r="P343" s="2" t="s">
        <v>55</v>
      </c>
      <c r="Q343" s="2" t="s">
        <v>55</v>
      </c>
      <c r="R343" s="2" t="s">
        <v>54</v>
      </c>
      <c r="S343" s="3"/>
      <c r="T343" s="3"/>
      <c r="U343" s="3"/>
      <c r="V343" s="3">
        <v>1</v>
      </c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46</v>
      </c>
      <c r="AW343" s="2" t="s">
        <v>885</v>
      </c>
      <c r="AX343" s="2" t="s">
        <v>46</v>
      </c>
      <c r="AY343" s="2" t="s">
        <v>46</v>
      </c>
    </row>
    <row r="344" spans="1:51" ht="30" customHeight="1">
      <c r="A344" s="5" t="s">
        <v>334</v>
      </c>
      <c r="B344" s="5" t="s">
        <v>335</v>
      </c>
      <c r="C344" s="5" t="s">
        <v>336</v>
      </c>
      <c r="D344" s="6">
        <v>5.5999999999999995E-4</v>
      </c>
      <c r="E344" s="7">
        <f>단가대비표!O71</f>
        <v>0</v>
      </c>
      <c r="F344" s="8">
        <f t="shared" si="47"/>
        <v>0</v>
      </c>
      <c r="G344" s="7">
        <f>단가대비표!P71</f>
        <v>141096</v>
      </c>
      <c r="H344" s="8">
        <f t="shared" si="48"/>
        <v>79</v>
      </c>
      <c r="I344" s="7">
        <f>단가대비표!V71</f>
        <v>0</v>
      </c>
      <c r="J344" s="8">
        <f t="shared" si="49"/>
        <v>0</v>
      </c>
      <c r="K344" s="7">
        <f t="shared" si="50"/>
        <v>141096</v>
      </c>
      <c r="L344" s="8">
        <f t="shared" si="51"/>
        <v>79</v>
      </c>
      <c r="M344" s="5" t="s">
        <v>46</v>
      </c>
      <c r="N344" s="2" t="s">
        <v>838</v>
      </c>
      <c r="O344" s="2" t="s">
        <v>337</v>
      </c>
      <c r="P344" s="2" t="s">
        <v>55</v>
      </c>
      <c r="Q344" s="2" t="s">
        <v>55</v>
      </c>
      <c r="R344" s="2" t="s">
        <v>54</v>
      </c>
      <c r="S344" s="3"/>
      <c r="T344" s="3"/>
      <c r="U344" s="3"/>
      <c r="V344" s="3">
        <v>1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46</v>
      </c>
      <c r="AW344" s="2" t="s">
        <v>886</v>
      </c>
      <c r="AX344" s="2" t="s">
        <v>46</v>
      </c>
      <c r="AY344" s="2" t="s">
        <v>46</v>
      </c>
    </row>
    <row r="345" spans="1:51" ht="30" customHeight="1">
      <c r="A345" s="5" t="s">
        <v>455</v>
      </c>
      <c r="B345" s="5" t="s">
        <v>335</v>
      </c>
      <c r="C345" s="5" t="s">
        <v>336</v>
      </c>
      <c r="D345" s="6">
        <v>2.2100000000000002E-3</v>
      </c>
      <c r="E345" s="7">
        <f>단가대비표!O77</f>
        <v>0</v>
      </c>
      <c r="F345" s="8">
        <f t="shared" si="47"/>
        <v>0</v>
      </c>
      <c r="G345" s="7">
        <f>단가대비표!P77</f>
        <v>225966</v>
      </c>
      <c r="H345" s="8">
        <f t="shared" si="48"/>
        <v>499.3</v>
      </c>
      <c r="I345" s="7">
        <f>단가대비표!V77</f>
        <v>0</v>
      </c>
      <c r="J345" s="8">
        <f t="shared" si="49"/>
        <v>0</v>
      </c>
      <c r="K345" s="7">
        <f t="shared" si="50"/>
        <v>225966</v>
      </c>
      <c r="L345" s="8">
        <f t="shared" si="51"/>
        <v>499.3</v>
      </c>
      <c r="M345" s="5" t="s">
        <v>46</v>
      </c>
      <c r="N345" s="2" t="s">
        <v>838</v>
      </c>
      <c r="O345" s="2" t="s">
        <v>456</v>
      </c>
      <c r="P345" s="2" t="s">
        <v>55</v>
      </c>
      <c r="Q345" s="2" t="s">
        <v>55</v>
      </c>
      <c r="R345" s="2" t="s">
        <v>54</v>
      </c>
      <c r="S345" s="3"/>
      <c r="T345" s="3"/>
      <c r="U345" s="3"/>
      <c r="V345" s="3">
        <v>1</v>
      </c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46</v>
      </c>
      <c r="AW345" s="2" t="s">
        <v>887</v>
      </c>
      <c r="AX345" s="2" t="s">
        <v>46</v>
      </c>
      <c r="AY345" s="2" t="s">
        <v>46</v>
      </c>
    </row>
    <row r="346" spans="1:51" ht="30" customHeight="1">
      <c r="A346" s="5" t="s">
        <v>417</v>
      </c>
      <c r="B346" s="5" t="s">
        <v>335</v>
      </c>
      <c r="C346" s="5" t="s">
        <v>336</v>
      </c>
      <c r="D346" s="6">
        <v>6.3000000000000003E-4</v>
      </c>
      <c r="E346" s="7">
        <f>단가대비표!O72</f>
        <v>0</v>
      </c>
      <c r="F346" s="8">
        <f t="shared" si="47"/>
        <v>0</v>
      </c>
      <c r="G346" s="7">
        <f>단가대비표!P72</f>
        <v>179203</v>
      </c>
      <c r="H346" s="8">
        <f t="shared" si="48"/>
        <v>112.8</v>
      </c>
      <c r="I346" s="7">
        <f>단가대비표!V72</f>
        <v>0</v>
      </c>
      <c r="J346" s="8">
        <f t="shared" si="49"/>
        <v>0</v>
      </c>
      <c r="K346" s="7">
        <f t="shared" si="50"/>
        <v>179203</v>
      </c>
      <c r="L346" s="8">
        <f t="shared" si="51"/>
        <v>112.8</v>
      </c>
      <c r="M346" s="5" t="s">
        <v>46</v>
      </c>
      <c r="N346" s="2" t="s">
        <v>838</v>
      </c>
      <c r="O346" s="2" t="s">
        <v>418</v>
      </c>
      <c r="P346" s="2" t="s">
        <v>55</v>
      </c>
      <c r="Q346" s="2" t="s">
        <v>55</v>
      </c>
      <c r="R346" s="2" t="s">
        <v>54</v>
      </c>
      <c r="S346" s="3"/>
      <c r="T346" s="3"/>
      <c r="U346" s="3"/>
      <c r="V346" s="3">
        <v>1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46</v>
      </c>
      <c r="AW346" s="2" t="s">
        <v>888</v>
      </c>
      <c r="AX346" s="2" t="s">
        <v>46</v>
      </c>
      <c r="AY346" s="2" t="s">
        <v>46</v>
      </c>
    </row>
    <row r="347" spans="1:51" ht="30" customHeight="1">
      <c r="A347" s="5" t="s">
        <v>465</v>
      </c>
      <c r="B347" s="5" t="s">
        <v>568</v>
      </c>
      <c r="C347" s="5" t="s">
        <v>316</v>
      </c>
      <c r="D347" s="6">
        <v>1</v>
      </c>
      <c r="E347" s="7">
        <v>0</v>
      </c>
      <c r="F347" s="8">
        <f t="shared" si="47"/>
        <v>0</v>
      </c>
      <c r="G347" s="7">
        <v>0</v>
      </c>
      <c r="H347" s="8">
        <f t="shared" si="48"/>
        <v>0</v>
      </c>
      <c r="I347" s="7">
        <f>TRUNC(SUMIF(V338:V347, RIGHTB(O347, 1), H338:H347)*U347, 2)</f>
        <v>50.75</v>
      </c>
      <c r="J347" s="8">
        <f t="shared" si="49"/>
        <v>50.7</v>
      </c>
      <c r="K347" s="7">
        <f t="shared" si="50"/>
        <v>50.7</v>
      </c>
      <c r="L347" s="8">
        <f t="shared" si="51"/>
        <v>50.7</v>
      </c>
      <c r="M347" s="5" t="s">
        <v>46</v>
      </c>
      <c r="N347" s="2" t="s">
        <v>838</v>
      </c>
      <c r="O347" s="2" t="s">
        <v>317</v>
      </c>
      <c r="P347" s="2" t="s">
        <v>55</v>
      </c>
      <c r="Q347" s="2" t="s">
        <v>55</v>
      </c>
      <c r="R347" s="2" t="s">
        <v>55</v>
      </c>
      <c r="S347" s="3">
        <v>1</v>
      </c>
      <c r="T347" s="3">
        <v>2</v>
      </c>
      <c r="U347" s="3">
        <v>0.03</v>
      </c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46</v>
      </c>
      <c r="AW347" s="2" t="s">
        <v>889</v>
      </c>
      <c r="AX347" s="2" t="s">
        <v>46</v>
      </c>
      <c r="AY347" s="2" t="s">
        <v>46</v>
      </c>
    </row>
    <row r="348" spans="1:51" ht="30" customHeight="1">
      <c r="A348" s="5" t="s">
        <v>299</v>
      </c>
      <c r="B348" s="5" t="s">
        <v>46</v>
      </c>
      <c r="C348" s="5" t="s">
        <v>46</v>
      </c>
      <c r="D348" s="6"/>
      <c r="E348" s="7"/>
      <c r="F348" s="8">
        <f>TRUNC(SUMIF(N338:N347, N337, F338:F347),0)</f>
        <v>76</v>
      </c>
      <c r="G348" s="7"/>
      <c r="H348" s="8">
        <f>TRUNC(SUMIF(N338:N347, N337, H338:H347),0)</f>
        <v>1691</v>
      </c>
      <c r="I348" s="7"/>
      <c r="J348" s="8">
        <f>TRUNC(SUMIF(N338:N347, N337, J338:J347),0)</f>
        <v>62</v>
      </c>
      <c r="K348" s="7"/>
      <c r="L348" s="8">
        <f>F348+H348+J348</f>
        <v>1829</v>
      </c>
      <c r="M348" s="5" t="s">
        <v>46</v>
      </c>
      <c r="N348" s="2" t="s">
        <v>75</v>
      </c>
      <c r="O348" s="2" t="s">
        <v>75</v>
      </c>
      <c r="P348" s="2" t="s">
        <v>46</v>
      </c>
      <c r="Q348" s="2" t="s">
        <v>46</v>
      </c>
      <c r="R348" s="2" t="s">
        <v>46</v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46</v>
      </c>
      <c r="AW348" s="2" t="s">
        <v>46</v>
      </c>
      <c r="AX348" s="2" t="s">
        <v>46</v>
      </c>
      <c r="AY348" s="2" t="s">
        <v>46</v>
      </c>
    </row>
    <row r="349" spans="1:51" ht="30" customHeight="1">
      <c r="A349" s="6"/>
      <c r="B349" s="6"/>
      <c r="C349" s="6"/>
      <c r="D349" s="6"/>
      <c r="E349" s="7"/>
      <c r="F349" s="8"/>
      <c r="G349" s="7"/>
      <c r="H349" s="8"/>
      <c r="I349" s="7"/>
      <c r="J349" s="8"/>
      <c r="K349" s="7"/>
      <c r="L349" s="8"/>
      <c r="M349" s="6"/>
    </row>
    <row r="350" spans="1:51" ht="30" customHeight="1">
      <c r="A350" s="77" t="s">
        <v>890</v>
      </c>
      <c r="B350" s="77"/>
      <c r="C350" s="77"/>
      <c r="D350" s="77"/>
      <c r="E350" s="78"/>
      <c r="F350" s="79"/>
      <c r="G350" s="78"/>
      <c r="H350" s="79"/>
      <c r="I350" s="78"/>
      <c r="J350" s="79"/>
      <c r="K350" s="78"/>
      <c r="L350" s="79"/>
      <c r="M350" s="77"/>
      <c r="N350" s="1" t="s">
        <v>842</v>
      </c>
    </row>
    <row r="351" spans="1:51" ht="30" customHeight="1">
      <c r="A351" s="5" t="s">
        <v>862</v>
      </c>
      <c r="B351" s="5" t="s">
        <v>863</v>
      </c>
      <c r="C351" s="5" t="s">
        <v>331</v>
      </c>
      <c r="D351" s="6">
        <v>2.7699999999999999E-3</v>
      </c>
      <c r="E351" s="7">
        <f>단가대비표!O18</f>
        <v>2290</v>
      </c>
      <c r="F351" s="8">
        <f t="shared" ref="F351:F360" si="52">TRUNC(E351*D351,1)</f>
        <v>6.3</v>
      </c>
      <c r="G351" s="7">
        <f>단가대비표!P18</f>
        <v>0</v>
      </c>
      <c r="H351" s="8">
        <f t="shared" ref="H351:H360" si="53">TRUNC(G351*D351,1)</f>
        <v>0</v>
      </c>
      <c r="I351" s="7">
        <f>단가대비표!V18</f>
        <v>0</v>
      </c>
      <c r="J351" s="8">
        <f t="shared" ref="J351:J360" si="54">TRUNC(I351*D351,1)</f>
        <v>0</v>
      </c>
      <c r="K351" s="7">
        <f t="shared" ref="K351:K360" si="55">TRUNC(E351+G351+I351,1)</f>
        <v>2290</v>
      </c>
      <c r="L351" s="8">
        <f t="shared" ref="L351:L360" si="56">TRUNC(F351+H351+J351,1)</f>
        <v>6.3</v>
      </c>
      <c r="M351" s="5" t="s">
        <v>46</v>
      </c>
      <c r="N351" s="2" t="s">
        <v>842</v>
      </c>
      <c r="O351" s="2" t="s">
        <v>864</v>
      </c>
      <c r="P351" s="2" t="s">
        <v>55</v>
      </c>
      <c r="Q351" s="2" t="s">
        <v>55</v>
      </c>
      <c r="R351" s="2" t="s">
        <v>54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46</v>
      </c>
      <c r="AW351" s="2" t="s">
        <v>891</v>
      </c>
      <c r="AX351" s="2" t="s">
        <v>46</v>
      </c>
      <c r="AY351" s="2" t="s">
        <v>46</v>
      </c>
    </row>
    <row r="352" spans="1:51" ht="30" customHeight="1">
      <c r="A352" s="5" t="s">
        <v>866</v>
      </c>
      <c r="B352" s="5" t="s">
        <v>867</v>
      </c>
      <c r="C352" s="5" t="s">
        <v>348</v>
      </c>
      <c r="D352" s="6">
        <v>0.94499999999999995</v>
      </c>
      <c r="E352" s="7">
        <f>단가대비표!O13</f>
        <v>2.2200000000000002</v>
      </c>
      <c r="F352" s="8">
        <f t="shared" si="52"/>
        <v>2</v>
      </c>
      <c r="G352" s="7">
        <f>단가대비표!P13</f>
        <v>0</v>
      </c>
      <c r="H352" s="8">
        <f t="shared" si="53"/>
        <v>0</v>
      </c>
      <c r="I352" s="7">
        <f>단가대비표!V13</f>
        <v>0</v>
      </c>
      <c r="J352" s="8">
        <f t="shared" si="54"/>
        <v>0</v>
      </c>
      <c r="K352" s="7">
        <f t="shared" si="55"/>
        <v>2.2000000000000002</v>
      </c>
      <c r="L352" s="8">
        <f t="shared" si="56"/>
        <v>2</v>
      </c>
      <c r="M352" s="5" t="s">
        <v>868</v>
      </c>
      <c r="N352" s="2" t="s">
        <v>842</v>
      </c>
      <c r="O352" s="2" t="s">
        <v>869</v>
      </c>
      <c r="P352" s="2" t="s">
        <v>55</v>
      </c>
      <c r="Q352" s="2" t="s">
        <v>55</v>
      </c>
      <c r="R352" s="2" t="s">
        <v>54</v>
      </c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46</v>
      </c>
      <c r="AW352" s="2" t="s">
        <v>892</v>
      </c>
      <c r="AX352" s="2" t="s">
        <v>46</v>
      </c>
      <c r="AY352" s="2" t="s">
        <v>46</v>
      </c>
    </row>
    <row r="353" spans="1:51" ht="30" customHeight="1">
      <c r="A353" s="5" t="s">
        <v>871</v>
      </c>
      <c r="B353" s="5" t="s">
        <v>872</v>
      </c>
      <c r="C353" s="5" t="s">
        <v>331</v>
      </c>
      <c r="D353" s="6">
        <v>4.0000000000000002E-4</v>
      </c>
      <c r="E353" s="7">
        <f>단가대비표!O16</f>
        <v>12041.9</v>
      </c>
      <c r="F353" s="8">
        <f t="shared" si="52"/>
        <v>4.8</v>
      </c>
      <c r="G353" s="7">
        <f>단가대비표!P16</f>
        <v>0</v>
      </c>
      <c r="H353" s="8">
        <f t="shared" si="53"/>
        <v>0</v>
      </c>
      <c r="I353" s="7">
        <f>단가대비표!V16</f>
        <v>0</v>
      </c>
      <c r="J353" s="8">
        <f t="shared" si="54"/>
        <v>0</v>
      </c>
      <c r="K353" s="7">
        <f t="shared" si="55"/>
        <v>12041.9</v>
      </c>
      <c r="L353" s="8">
        <f t="shared" si="56"/>
        <v>4.8</v>
      </c>
      <c r="M353" s="5" t="s">
        <v>46</v>
      </c>
      <c r="N353" s="2" t="s">
        <v>842</v>
      </c>
      <c r="O353" s="2" t="s">
        <v>873</v>
      </c>
      <c r="P353" s="2" t="s">
        <v>55</v>
      </c>
      <c r="Q353" s="2" t="s">
        <v>55</v>
      </c>
      <c r="R353" s="2" t="s">
        <v>54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46</v>
      </c>
      <c r="AW353" s="2" t="s">
        <v>893</v>
      </c>
      <c r="AX353" s="2" t="s">
        <v>46</v>
      </c>
      <c r="AY353" s="2" t="s">
        <v>46</v>
      </c>
    </row>
    <row r="354" spans="1:51" ht="30" customHeight="1">
      <c r="A354" s="5" t="s">
        <v>875</v>
      </c>
      <c r="B354" s="5" t="s">
        <v>876</v>
      </c>
      <c r="C354" s="5" t="s">
        <v>80</v>
      </c>
      <c r="D354" s="6">
        <v>3.1199999999999999E-3</v>
      </c>
      <c r="E354" s="7">
        <f>일위대가목록!E59</f>
        <v>0</v>
      </c>
      <c r="F354" s="8">
        <f t="shared" si="52"/>
        <v>0</v>
      </c>
      <c r="G354" s="7">
        <f>일위대가목록!F59</f>
        <v>0</v>
      </c>
      <c r="H354" s="8">
        <f t="shared" si="53"/>
        <v>0</v>
      </c>
      <c r="I354" s="7">
        <f>일위대가목록!G59</f>
        <v>140</v>
      </c>
      <c r="J354" s="8">
        <f t="shared" si="54"/>
        <v>0.4</v>
      </c>
      <c r="K354" s="7">
        <f t="shared" si="55"/>
        <v>140</v>
      </c>
      <c r="L354" s="8">
        <f t="shared" si="56"/>
        <v>0.4</v>
      </c>
      <c r="M354" s="5" t="s">
        <v>877</v>
      </c>
      <c r="N354" s="2" t="s">
        <v>842</v>
      </c>
      <c r="O354" s="2" t="s">
        <v>878</v>
      </c>
      <c r="P354" s="2" t="s">
        <v>54</v>
      </c>
      <c r="Q354" s="2" t="s">
        <v>55</v>
      </c>
      <c r="R354" s="2" t="s">
        <v>55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46</v>
      </c>
      <c r="AW354" s="2" t="s">
        <v>894</v>
      </c>
      <c r="AX354" s="2" t="s">
        <v>46</v>
      </c>
      <c r="AY354" s="2" t="s">
        <v>46</v>
      </c>
    </row>
    <row r="355" spans="1:51" ht="30" customHeight="1">
      <c r="A355" s="5" t="s">
        <v>880</v>
      </c>
      <c r="B355" s="5" t="s">
        <v>881</v>
      </c>
      <c r="C355" s="5" t="s">
        <v>882</v>
      </c>
      <c r="D355" s="6">
        <v>1.89E-2</v>
      </c>
      <c r="E355" s="7">
        <f>단가대비표!O70</f>
        <v>0</v>
      </c>
      <c r="F355" s="8">
        <f t="shared" si="52"/>
        <v>0</v>
      </c>
      <c r="G355" s="7">
        <f>단가대비표!P70</f>
        <v>0</v>
      </c>
      <c r="H355" s="8">
        <f t="shared" si="53"/>
        <v>0</v>
      </c>
      <c r="I355" s="7">
        <f>단가대비표!V70</f>
        <v>87</v>
      </c>
      <c r="J355" s="8">
        <f t="shared" si="54"/>
        <v>1.6</v>
      </c>
      <c r="K355" s="7">
        <f t="shared" si="55"/>
        <v>87</v>
      </c>
      <c r="L355" s="8">
        <f t="shared" si="56"/>
        <v>1.6</v>
      </c>
      <c r="M355" s="5" t="s">
        <v>46</v>
      </c>
      <c r="N355" s="2" t="s">
        <v>842</v>
      </c>
      <c r="O355" s="2" t="s">
        <v>883</v>
      </c>
      <c r="P355" s="2" t="s">
        <v>55</v>
      </c>
      <c r="Q355" s="2" t="s">
        <v>55</v>
      </c>
      <c r="R355" s="2" t="s">
        <v>54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46</v>
      </c>
      <c r="AW355" s="2" t="s">
        <v>895</v>
      </c>
      <c r="AX355" s="2" t="s">
        <v>46</v>
      </c>
      <c r="AY355" s="2" t="s">
        <v>46</v>
      </c>
    </row>
    <row r="356" spans="1:51" ht="30" customHeight="1">
      <c r="A356" s="5" t="s">
        <v>414</v>
      </c>
      <c r="B356" s="5" t="s">
        <v>335</v>
      </c>
      <c r="C356" s="5" t="s">
        <v>336</v>
      </c>
      <c r="D356" s="6">
        <v>2.8500000000000001E-3</v>
      </c>
      <c r="E356" s="7">
        <f>단가대비표!O75</f>
        <v>0</v>
      </c>
      <c r="F356" s="8">
        <f t="shared" si="52"/>
        <v>0</v>
      </c>
      <c r="G356" s="7">
        <f>단가대비표!P75</f>
        <v>200155</v>
      </c>
      <c r="H356" s="8">
        <f t="shared" si="53"/>
        <v>570.4</v>
      </c>
      <c r="I356" s="7">
        <f>단가대비표!V75</f>
        <v>0</v>
      </c>
      <c r="J356" s="8">
        <f t="shared" si="54"/>
        <v>0</v>
      </c>
      <c r="K356" s="7">
        <f t="shared" si="55"/>
        <v>200155</v>
      </c>
      <c r="L356" s="8">
        <f t="shared" si="56"/>
        <v>570.4</v>
      </c>
      <c r="M356" s="5" t="s">
        <v>46</v>
      </c>
      <c r="N356" s="2" t="s">
        <v>842</v>
      </c>
      <c r="O356" s="2" t="s">
        <v>415</v>
      </c>
      <c r="P356" s="2" t="s">
        <v>55</v>
      </c>
      <c r="Q356" s="2" t="s">
        <v>55</v>
      </c>
      <c r="R356" s="2" t="s">
        <v>54</v>
      </c>
      <c r="S356" s="3"/>
      <c r="T356" s="3"/>
      <c r="U356" s="3"/>
      <c r="V356" s="3">
        <v>1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46</v>
      </c>
      <c r="AW356" s="2" t="s">
        <v>896</v>
      </c>
      <c r="AX356" s="2" t="s">
        <v>46</v>
      </c>
      <c r="AY356" s="2" t="s">
        <v>46</v>
      </c>
    </row>
    <row r="357" spans="1:51" ht="30" customHeight="1">
      <c r="A357" s="5" t="s">
        <v>334</v>
      </c>
      <c r="B357" s="5" t="s">
        <v>335</v>
      </c>
      <c r="C357" s="5" t="s">
        <v>336</v>
      </c>
      <c r="D357" s="6">
        <v>1E-4</v>
      </c>
      <c r="E357" s="7">
        <f>단가대비표!O71</f>
        <v>0</v>
      </c>
      <c r="F357" s="8">
        <f t="shared" si="52"/>
        <v>0</v>
      </c>
      <c r="G357" s="7">
        <f>단가대비표!P71</f>
        <v>141096</v>
      </c>
      <c r="H357" s="8">
        <f t="shared" si="53"/>
        <v>14.1</v>
      </c>
      <c r="I357" s="7">
        <f>단가대비표!V71</f>
        <v>0</v>
      </c>
      <c r="J357" s="8">
        <f t="shared" si="54"/>
        <v>0</v>
      </c>
      <c r="K357" s="7">
        <f t="shared" si="55"/>
        <v>141096</v>
      </c>
      <c r="L357" s="8">
        <f t="shared" si="56"/>
        <v>14.1</v>
      </c>
      <c r="M357" s="5" t="s">
        <v>46</v>
      </c>
      <c r="N357" s="2" t="s">
        <v>842</v>
      </c>
      <c r="O357" s="2" t="s">
        <v>337</v>
      </c>
      <c r="P357" s="2" t="s">
        <v>55</v>
      </c>
      <c r="Q357" s="2" t="s">
        <v>55</v>
      </c>
      <c r="R357" s="2" t="s">
        <v>54</v>
      </c>
      <c r="S357" s="3"/>
      <c r="T357" s="3"/>
      <c r="U357" s="3"/>
      <c r="V357" s="3">
        <v>1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46</v>
      </c>
      <c r="AW357" s="2" t="s">
        <v>897</v>
      </c>
      <c r="AX357" s="2" t="s">
        <v>46</v>
      </c>
      <c r="AY357" s="2" t="s">
        <v>46</v>
      </c>
    </row>
    <row r="358" spans="1:51" ht="30" customHeight="1">
      <c r="A358" s="5" t="s">
        <v>455</v>
      </c>
      <c r="B358" s="5" t="s">
        <v>335</v>
      </c>
      <c r="C358" s="5" t="s">
        <v>336</v>
      </c>
      <c r="D358" s="6">
        <v>3.8999999999999999E-4</v>
      </c>
      <c r="E358" s="7">
        <f>단가대비표!O77</f>
        <v>0</v>
      </c>
      <c r="F358" s="8">
        <f t="shared" si="52"/>
        <v>0</v>
      </c>
      <c r="G358" s="7">
        <f>단가대비표!P77</f>
        <v>225966</v>
      </c>
      <c r="H358" s="8">
        <f t="shared" si="53"/>
        <v>88.1</v>
      </c>
      <c r="I358" s="7">
        <f>단가대비표!V77</f>
        <v>0</v>
      </c>
      <c r="J358" s="8">
        <f t="shared" si="54"/>
        <v>0</v>
      </c>
      <c r="K358" s="7">
        <f t="shared" si="55"/>
        <v>225966</v>
      </c>
      <c r="L358" s="8">
        <f t="shared" si="56"/>
        <v>88.1</v>
      </c>
      <c r="M358" s="5" t="s">
        <v>46</v>
      </c>
      <c r="N358" s="2" t="s">
        <v>842</v>
      </c>
      <c r="O358" s="2" t="s">
        <v>456</v>
      </c>
      <c r="P358" s="2" t="s">
        <v>55</v>
      </c>
      <c r="Q358" s="2" t="s">
        <v>55</v>
      </c>
      <c r="R358" s="2" t="s">
        <v>54</v>
      </c>
      <c r="S358" s="3"/>
      <c r="T358" s="3"/>
      <c r="U358" s="3"/>
      <c r="V358" s="3">
        <v>1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46</v>
      </c>
      <c r="AW358" s="2" t="s">
        <v>898</v>
      </c>
      <c r="AX358" s="2" t="s">
        <v>46</v>
      </c>
      <c r="AY358" s="2" t="s">
        <v>46</v>
      </c>
    </row>
    <row r="359" spans="1:51" ht="30" customHeight="1">
      <c r="A359" s="5" t="s">
        <v>417</v>
      </c>
      <c r="B359" s="5" t="s">
        <v>335</v>
      </c>
      <c r="C359" s="5" t="s">
        <v>336</v>
      </c>
      <c r="D359" s="6">
        <v>1.1E-4</v>
      </c>
      <c r="E359" s="7">
        <f>단가대비표!O72</f>
        <v>0</v>
      </c>
      <c r="F359" s="8">
        <f t="shared" si="52"/>
        <v>0</v>
      </c>
      <c r="G359" s="7">
        <f>단가대비표!P72</f>
        <v>179203</v>
      </c>
      <c r="H359" s="8">
        <f t="shared" si="53"/>
        <v>19.7</v>
      </c>
      <c r="I359" s="7">
        <f>단가대비표!V72</f>
        <v>0</v>
      </c>
      <c r="J359" s="8">
        <f t="shared" si="54"/>
        <v>0</v>
      </c>
      <c r="K359" s="7">
        <f t="shared" si="55"/>
        <v>179203</v>
      </c>
      <c r="L359" s="8">
        <f t="shared" si="56"/>
        <v>19.7</v>
      </c>
      <c r="M359" s="5" t="s">
        <v>46</v>
      </c>
      <c r="N359" s="2" t="s">
        <v>842</v>
      </c>
      <c r="O359" s="2" t="s">
        <v>418</v>
      </c>
      <c r="P359" s="2" t="s">
        <v>55</v>
      </c>
      <c r="Q359" s="2" t="s">
        <v>55</v>
      </c>
      <c r="R359" s="2" t="s">
        <v>54</v>
      </c>
      <c r="S359" s="3"/>
      <c r="T359" s="3"/>
      <c r="U359" s="3"/>
      <c r="V359" s="3">
        <v>1</v>
      </c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46</v>
      </c>
      <c r="AW359" s="2" t="s">
        <v>899</v>
      </c>
      <c r="AX359" s="2" t="s">
        <v>46</v>
      </c>
      <c r="AY359" s="2" t="s">
        <v>46</v>
      </c>
    </row>
    <row r="360" spans="1:51" ht="30" customHeight="1">
      <c r="A360" s="5" t="s">
        <v>465</v>
      </c>
      <c r="B360" s="5" t="s">
        <v>568</v>
      </c>
      <c r="C360" s="5" t="s">
        <v>316</v>
      </c>
      <c r="D360" s="6">
        <v>1</v>
      </c>
      <c r="E360" s="7">
        <v>0</v>
      </c>
      <c r="F360" s="8">
        <f t="shared" si="52"/>
        <v>0</v>
      </c>
      <c r="G360" s="7">
        <v>0</v>
      </c>
      <c r="H360" s="8">
        <f t="shared" si="53"/>
        <v>0</v>
      </c>
      <c r="I360" s="7">
        <f>TRUNC(SUMIF(V351:V360, RIGHTB(O360, 1), H351:H360)*U360, 2)</f>
        <v>20.76</v>
      </c>
      <c r="J360" s="8">
        <f t="shared" si="54"/>
        <v>20.7</v>
      </c>
      <c r="K360" s="7">
        <f t="shared" si="55"/>
        <v>20.7</v>
      </c>
      <c r="L360" s="8">
        <f t="shared" si="56"/>
        <v>20.7</v>
      </c>
      <c r="M360" s="5" t="s">
        <v>46</v>
      </c>
      <c r="N360" s="2" t="s">
        <v>842</v>
      </c>
      <c r="O360" s="2" t="s">
        <v>317</v>
      </c>
      <c r="P360" s="2" t="s">
        <v>55</v>
      </c>
      <c r="Q360" s="2" t="s">
        <v>55</v>
      </c>
      <c r="R360" s="2" t="s">
        <v>55</v>
      </c>
      <c r="S360" s="3">
        <v>1</v>
      </c>
      <c r="T360" s="3">
        <v>2</v>
      </c>
      <c r="U360" s="3">
        <v>0.03</v>
      </c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46</v>
      </c>
      <c r="AW360" s="2" t="s">
        <v>900</v>
      </c>
      <c r="AX360" s="2" t="s">
        <v>46</v>
      </c>
      <c r="AY360" s="2" t="s">
        <v>46</v>
      </c>
    </row>
    <row r="361" spans="1:51" ht="30" customHeight="1">
      <c r="A361" s="5" t="s">
        <v>299</v>
      </c>
      <c r="B361" s="5" t="s">
        <v>46</v>
      </c>
      <c r="C361" s="5" t="s">
        <v>46</v>
      </c>
      <c r="D361" s="6"/>
      <c r="E361" s="7"/>
      <c r="F361" s="8">
        <f>TRUNC(SUMIF(N351:N360, N350, F351:F360),0)</f>
        <v>13</v>
      </c>
      <c r="G361" s="7"/>
      <c r="H361" s="8">
        <f>TRUNC(SUMIF(N351:N360, N350, H351:H360),0)</f>
        <v>692</v>
      </c>
      <c r="I361" s="7"/>
      <c r="J361" s="8">
        <f>TRUNC(SUMIF(N351:N360, N350, J351:J360),0)</f>
        <v>22</v>
      </c>
      <c r="K361" s="7"/>
      <c r="L361" s="8">
        <f>F361+H361+J361</f>
        <v>727</v>
      </c>
      <c r="M361" s="5" t="s">
        <v>46</v>
      </c>
      <c r="N361" s="2" t="s">
        <v>75</v>
      </c>
      <c r="O361" s="2" t="s">
        <v>75</v>
      </c>
      <c r="P361" s="2" t="s">
        <v>46</v>
      </c>
      <c r="Q361" s="2" t="s">
        <v>46</v>
      </c>
      <c r="R361" s="2" t="s">
        <v>46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46</v>
      </c>
      <c r="AW361" s="2" t="s">
        <v>46</v>
      </c>
      <c r="AX361" s="2" t="s">
        <v>46</v>
      </c>
      <c r="AY361" s="2" t="s">
        <v>46</v>
      </c>
    </row>
    <row r="362" spans="1:51" ht="30" customHeight="1">
      <c r="A362" s="6"/>
      <c r="B362" s="6"/>
      <c r="C362" s="6"/>
      <c r="D362" s="6"/>
      <c r="E362" s="7"/>
      <c r="F362" s="8"/>
      <c r="G362" s="7"/>
      <c r="H362" s="8"/>
      <c r="I362" s="7"/>
      <c r="J362" s="8"/>
      <c r="K362" s="7"/>
      <c r="L362" s="8"/>
      <c r="M362" s="6"/>
    </row>
    <row r="363" spans="1:51" ht="30" customHeight="1">
      <c r="A363" s="77" t="s">
        <v>901</v>
      </c>
      <c r="B363" s="77"/>
      <c r="C363" s="77"/>
      <c r="D363" s="77"/>
      <c r="E363" s="78"/>
      <c r="F363" s="79"/>
      <c r="G363" s="78"/>
      <c r="H363" s="79"/>
      <c r="I363" s="78"/>
      <c r="J363" s="79"/>
      <c r="K363" s="78"/>
      <c r="L363" s="79"/>
      <c r="M363" s="77"/>
      <c r="N363" s="1" t="s">
        <v>847</v>
      </c>
    </row>
    <row r="364" spans="1:51" ht="30" customHeight="1">
      <c r="A364" s="5" t="s">
        <v>447</v>
      </c>
      <c r="B364" s="5" t="s">
        <v>902</v>
      </c>
      <c r="C364" s="5" t="s">
        <v>348</v>
      </c>
      <c r="D364" s="6">
        <v>0.161</v>
      </c>
      <c r="E364" s="7">
        <f>단가대비표!O67</f>
        <v>9492</v>
      </c>
      <c r="F364" s="8">
        <f>TRUNC(E364*D364,1)</f>
        <v>1528.2</v>
      </c>
      <c r="G364" s="7">
        <f>단가대비표!P67</f>
        <v>0</v>
      </c>
      <c r="H364" s="8">
        <f>TRUNC(G364*D364,1)</f>
        <v>0</v>
      </c>
      <c r="I364" s="7">
        <f>단가대비표!V67</f>
        <v>0</v>
      </c>
      <c r="J364" s="8">
        <f>TRUNC(I364*D364,1)</f>
        <v>0</v>
      </c>
      <c r="K364" s="7">
        <f t="shared" ref="K364:L366" si="57">TRUNC(E364+G364+I364,1)</f>
        <v>9492</v>
      </c>
      <c r="L364" s="8">
        <f t="shared" si="57"/>
        <v>1528.2</v>
      </c>
      <c r="M364" s="5" t="s">
        <v>46</v>
      </c>
      <c r="N364" s="2" t="s">
        <v>847</v>
      </c>
      <c r="O364" s="2" t="s">
        <v>903</v>
      </c>
      <c r="P364" s="2" t="s">
        <v>55</v>
      </c>
      <c r="Q364" s="2" t="s">
        <v>55</v>
      </c>
      <c r="R364" s="2" t="s">
        <v>54</v>
      </c>
      <c r="S364" s="3"/>
      <c r="T364" s="3"/>
      <c r="U364" s="3"/>
      <c r="V364" s="3">
        <v>1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46</v>
      </c>
      <c r="AW364" s="2" t="s">
        <v>904</v>
      </c>
      <c r="AX364" s="2" t="s">
        <v>46</v>
      </c>
      <c r="AY364" s="2" t="s">
        <v>46</v>
      </c>
    </row>
    <row r="365" spans="1:51" ht="30" customHeight="1">
      <c r="A365" s="5" t="s">
        <v>905</v>
      </c>
      <c r="B365" s="5" t="s">
        <v>906</v>
      </c>
      <c r="C365" s="5" t="s">
        <v>348</v>
      </c>
      <c r="D365" s="6">
        <v>8.0000000000000002E-3</v>
      </c>
      <c r="E365" s="7">
        <f>단가대비표!O69</f>
        <v>3194.44</v>
      </c>
      <c r="F365" s="8">
        <f>TRUNC(E365*D365,1)</f>
        <v>25.5</v>
      </c>
      <c r="G365" s="7">
        <f>단가대비표!P69</f>
        <v>0</v>
      </c>
      <c r="H365" s="8">
        <f>TRUNC(G365*D365,1)</f>
        <v>0</v>
      </c>
      <c r="I365" s="7">
        <f>단가대비표!V69</f>
        <v>0</v>
      </c>
      <c r="J365" s="8">
        <f>TRUNC(I365*D365,1)</f>
        <v>0</v>
      </c>
      <c r="K365" s="7">
        <f t="shared" si="57"/>
        <v>3194.4</v>
      </c>
      <c r="L365" s="8">
        <f t="shared" si="57"/>
        <v>25.5</v>
      </c>
      <c r="M365" s="5" t="s">
        <v>46</v>
      </c>
      <c r="N365" s="2" t="s">
        <v>847</v>
      </c>
      <c r="O365" s="2" t="s">
        <v>907</v>
      </c>
      <c r="P365" s="2" t="s">
        <v>55</v>
      </c>
      <c r="Q365" s="2" t="s">
        <v>55</v>
      </c>
      <c r="R365" s="2" t="s">
        <v>54</v>
      </c>
      <c r="S365" s="3"/>
      <c r="T365" s="3"/>
      <c r="U365" s="3"/>
      <c r="V365" s="3">
        <v>1</v>
      </c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46</v>
      </c>
      <c r="AW365" s="2" t="s">
        <v>908</v>
      </c>
      <c r="AX365" s="2" t="s">
        <v>46</v>
      </c>
      <c r="AY365" s="2" t="s">
        <v>46</v>
      </c>
    </row>
    <row r="366" spans="1:51" ht="30" customHeight="1">
      <c r="A366" s="5" t="s">
        <v>351</v>
      </c>
      <c r="B366" s="5" t="s">
        <v>450</v>
      </c>
      <c r="C366" s="5" t="s">
        <v>316</v>
      </c>
      <c r="D366" s="6">
        <v>1</v>
      </c>
      <c r="E366" s="7">
        <f>TRUNC(SUMIF(V364:V366, RIGHTB(O366, 1), F364:F366)*U366, 2)</f>
        <v>46.61</v>
      </c>
      <c r="F366" s="8">
        <f>TRUNC(E366*D366,1)</f>
        <v>46.6</v>
      </c>
      <c r="G366" s="7">
        <v>0</v>
      </c>
      <c r="H366" s="8">
        <f>TRUNC(G366*D366,1)</f>
        <v>0</v>
      </c>
      <c r="I366" s="7">
        <v>0</v>
      </c>
      <c r="J366" s="8">
        <f>TRUNC(I366*D366,1)</f>
        <v>0</v>
      </c>
      <c r="K366" s="7">
        <f t="shared" si="57"/>
        <v>46.6</v>
      </c>
      <c r="L366" s="8">
        <f t="shared" si="57"/>
        <v>46.6</v>
      </c>
      <c r="M366" s="5" t="s">
        <v>46</v>
      </c>
      <c r="N366" s="2" t="s">
        <v>847</v>
      </c>
      <c r="O366" s="2" t="s">
        <v>317</v>
      </c>
      <c r="P366" s="2" t="s">
        <v>55</v>
      </c>
      <c r="Q366" s="2" t="s">
        <v>55</v>
      </c>
      <c r="R366" s="2" t="s">
        <v>55</v>
      </c>
      <c r="S366" s="3">
        <v>0</v>
      </c>
      <c r="T366" s="3">
        <v>0</v>
      </c>
      <c r="U366" s="3">
        <v>0.03</v>
      </c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46</v>
      </c>
      <c r="AW366" s="2" t="s">
        <v>909</v>
      </c>
      <c r="AX366" s="2" t="s">
        <v>46</v>
      </c>
      <c r="AY366" s="2" t="s">
        <v>46</v>
      </c>
    </row>
    <row r="367" spans="1:51" ht="30" customHeight="1">
      <c r="A367" s="5" t="s">
        <v>299</v>
      </c>
      <c r="B367" s="5" t="s">
        <v>46</v>
      </c>
      <c r="C367" s="5" t="s">
        <v>46</v>
      </c>
      <c r="D367" s="6"/>
      <c r="E367" s="7"/>
      <c r="F367" s="8">
        <f>TRUNC(SUMIF(N364:N366, N363, F364:F366),0)</f>
        <v>1600</v>
      </c>
      <c r="G367" s="7"/>
      <c r="H367" s="8">
        <f>TRUNC(SUMIF(N364:N366, N363, H364:H366),0)</f>
        <v>0</v>
      </c>
      <c r="I367" s="7"/>
      <c r="J367" s="8">
        <f>TRUNC(SUMIF(N364:N366, N363, J364:J366),0)</f>
        <v>0</v>
      </c>
      <c r="K367" s="7"/>
      <c r="L367" s="8">
        <f>F367+H367+J367</f>
        <v>1600</v>
      </c>
      <c r="M367" s="5" t="s">
        <v>46</v>
      </c>
      <c r="N367" s="2" t="s">
        <v>75</v>
      </c>
      <c r="O367" s="2" t="s">
        <v>75</v>
      </c>
      <c r="P367" s="2" t="s">
        <v>46</v>
      </c>
      <c r="Q367" s="2" t="s">
        <v>46</v>
      </c>
      <c r="R367" s="2" t="s">
        <v>46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46</v>
      </c>
      <c r="AW367" s="2" t="s">
        <v>46</v>
      </c>
      <c r="AX367" s="2" t="s">
        <v>46</v>
      </c>
      <c r="AY367" s="2" t="s">
        <v>46</v>
      </c>
    </row>
    <row r="368" spans="1:51" ht="30" customHeight="1">
      <c r="A368" s="6"/>
      <c r="B368" s="6"/>
      <c r="C368" s="6"/>
      <c r="D368" s="6"/>
      <c r="E368" s="7"/>
      <c r="F368" s="8"/>
      <c r="G368" s="7"/>
      <c r="H368" s="8"/>
      <c r="I368" s="7"/>
      <c r="J368" s="8"/>
      <c r="K368" s="7"/>
      <c r="L368" s="8"/>
      <c r="M368" s="6"/>
    </row>
    <row r="369" spans="1:51" ht="30" customHeight="1">
      <c r="A369" s="77" t="s">
        <v>910</v>
      </c>
      <c r="B369" s="77"/>
      <c r="C369" s="77"/>
      <c r="D369" s="77"/>
      <c r="E369" s="78"/>
      <c r="F369" s="79"/>
      <c r="G369" s="78"/>
      <c r="H369" s="79"/>
      <c r="I369" s="78"/>
      <c r="J369" s="79"/>
      <c r="K369" s="78"/>
      <c r="L369" s="79"/>
      <c r="M369" s="77"/>
      <c r="N369" s="1" t="s">
        <v>851</v>
      </c>
    </row>
    <row r="370" spans="1:51" ht="30" customHeight="1">
      <c r="A370" s="5" t="s">
        <v>461</v>
      </c>
      <c r="B370" s="5" t="s">
        <v>335</v>
      </c>
      <c r="C370" s="5" t="s">
        <v>336</v>
      </c>
      <c r="D370" s="6">
        <v>1.4999999999999999E-2</v>
      </c>
      <c r="E370" s="7">
        <f>단가대비표!O83</f>
        <v>0</v>
      </c>
      <c r="F370" s="8">
        <f>TRUNC(E370*D370,1)</f>
        <v>0</v>
      </c>
      <c r="G370" s="7">
        <f>단가대비표!P83</f>
        <v>213676</v>
      </c>
      <c r="H370" s="8">
        <f>TRUNC(G370*D370,1)</f>
        <v>3205.1</v>
      </c>
      <c r="I370" s="7">
        <f>단가대비표!V83</f>
        <v>0</v>
      </c>
      <c r="J370" s="8">
        <f>TRUNC(I370*D370,1)</f>
        <v>0</v>
      </c>
      <c r="K370" s="7">
        <f t="shared" ref="K370:L373" si="58">TRUNC(E370+G370+I370,1)</f>
        <v>213676</v>
      </c>
      <c r="L370" s="8">
        <f t="shared" si="58"/>
        <v>3205.1</v>
      </c>
      <c r="M370" s="5" t="s">
        <v>46</v>
      </c>
      <c r="N370" s="2" t="s">
        <v>851</v>
      </c>
      <c r="O370" s="2" t="s">
        <v>462</v>
      </c>
      <c r="P370" s="2" t="s">
        <v>55</v>
      </c>
      <c r="Q370" s="2" t="s">
        <v>55</v>
      </c>
      <c r="R370" s="2" t="s">
        <v>54</v>
      </c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46</v>
      </c>
      <c r="AW370" s="2" t="s">
        <v>911</v>
      </c>
      <c r="AX370" s="2" t="s">
        <v>46</v>
      </c>
      <c r="AY370" s="2" t="s">
        <v>46</v>
      </c>
    </row>
    <row r="371" spans="1:51" ht="30" customHeight="1">
      <c r="A371" s="5" t="s">
        <v>334</v>
      </c>
      <c r="B371" s="5" t="s">
        <v>335</v>
      </c>
      <c r="C371" s="5" t="s">
        <v>336</v>
      </c>
      <c r="D371" s="6">
        <v>3.0000000000000001E-3</v>
      </c>
      <c r="E371" s="7">
        <f>단가대비표!O71</f>
        <v>0</v>
      </c>
      <c r="F371" s="8">
        <f>TRUNC(E371*D371,1)</f>
        <v>0</v>
      </c>
      <c r="G371" s="7">
        <f>단가대비표!P71</f>
        <v>141096</v>
      </c>
      <c r="H371" s="8">
        <f>TRUNC(G371*D371,1)</f>
        <v>423.2</v>
      </c>
      <c r="I371" s="7">
        <f>단가대비표!V71</f>
        <v>0</v>
      </c>
      <c r="J371" s="8">
        <f>TRUNC(I371*D371,1)</f>
        <v>0</v>
      </c>
      <c r="K371" s="7">
        <f t="shared" si="58"/>
        <v>141096</v>
      </c>
      <c r="L371" s="8">
        <f t="shared" si="58"/>
        <v>423.2</v>
      </c>
      <c r="M371" s="5" t="s">
        <v>46</v>
      </c>
      <c r="N371" s="2" t="s">
        <v>851</v>
      </c>
      <c r="O371" s="2" t="s">
        <v>337</v>
      </c>
      <c r="P371" s="2" t="s">
        <v>55</v>
      </c>
      <c r="Q371" s="2" t="s">
        <v>55</v>
      </c>
      <c r="R371" s="2" t="s">
        <v>54</v>
      </c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46</v>
      </c>
      <c r="AW371" s="2" t="s">
        <v>912</v>
      </c>
      <c r="AX371" s="2" t="s">
        <v>46</v>
      </c>
      <c r="AY371" s="2" t="s">
        <v>46</v>
      </c>
    </row>
    <row r="372" spans="1:51" ht="30" customHeight="1">
      <c r="A372" s="5" t="s">
        <v>461</v>
      </c>
      <c r="B372" s="5" t="s">
        <v>335</v>
      </c>
      <c r="C372" s="5" t="s">
        <v>336</v>
      </c>
      <c r="D372" s="6">
        <v>1.4999999999999999E-2</v>
      </c>
      <c r="E372" s="7">
        <f>단가대비표!O83</f>
        <v>0</v>
      </c>
      <c r="F372" s="8">
        <f>TRUNC(E372*D372,1)</f>
        <v>0</v>
      </c>
      <c r="G372" s="7">
        <f>단가대비표!P83</f>
        <v>213676</v>
      </c>
      <c r="H372" s="8">
        <f>TRUNC(G372*D372,1)</f>
        <v>3205.1</v>
      </c>
      <c r="I372" s="7">
        <f>단가대비표!V83</f>
        <v>0</v>
      </c>
      <c r="J372" s="8">
        <f>TRUNC(I372*D372,1)</f>
        <v>0</v>
      </c>
      <c r="K372" s="7">
        <f t="shared" si="58"/>
        <v>213676</v>
      </c>
      <c r="L372" s="8">
        <f t="shared" si="58"/>
        <v>3205.1</v>
      </c>
      <c r="M372" s="5" t="s">
        <v>46</v>
      </c>
      <c r="N372" s="2" t="s">
        <v>851</v>
      </c>
      <c r="O372" s="2" t="s">
        <v>462</v>
      </c>
      <c r="P372" s="2" t="s">
        <v>55</v>
      </c>
      <c r="Q372" s="2" t="s">
        <v>55</v>
      </c>
      <c r="R372" s="2" t="s">
        <v>54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46</v>
      </c>
      <c r="AW372" s="2" t="s">
        <v>911</v>
      </c>
      <c r="AX372" s="2" t="s">
        <v>46</v>
      </c>
      <c r="AY372" s="2" t="s">
        <v>46</v>
      </c>
    </row>
    <row r="373" spans="1:51" ht="30" customHeight="1">
      <c r="A373" s="5" t="s">
        <v>334</v>
      </c>
      <c r="B373" s="5" t="s">
        <v>335</v>
      </c>
      <c r="C373" s="5" t="s">
        <v>336</v>
      </c>
      <c r="D373" s="6">
        <v>3.0000000000000001E-3</v>
      </c>
      <c r="E373" s="7">
        <f>단가대비표!O71</f>
        <v>0</v>
      </c>
      <c r="F373" s="8">
        <f>TRUNC(E373*D373,1)</f>
        <v>0</v>
      </c>
      <c r="G373" s="7">
        <f>단가대비표!P71</f>
        <v>141096</v>
      </c>
      <c r="H373" s="8">
        <f>TRUNC(G373*D373,1)</f>
        <v>423.2</v>
      </c>
      <c r="I373" s="7">
        <f>단가대비표!V71</f>
        <v>0</v>
      </c>
      <c r="J373" s="8">
        <f>TRUNC(I373*D373,1)</f>
        <v>0</v>
      </c>
      <c r="K373" s="7">
        <f t="shared" si="58"/>
        <v>141096</v>
      </c>
      <c r="L373" s="8">
        <f t="shared" si="58"/>
        <v>423.2</v>
      </c>
      <c r="M373" s="5" t="s">
        <v>46</v>
      </c>
      <c r="N373" s="2" t="s">
        <v>851</v>
      </c>
      <c r="O373" s="2" t="s">
        <v>337</v>
      </c>
      <c r="P373" s="2" t="s">
        <v>55</v>
      </c>
      <c r="Q373" s="2" t="s">
        <v>55</v>
      </c>
      <c r="R373" s="2" t="s">
        <v>54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46</v>
      </c>
      <c r="AW373" s="2" t="s">
        <v>912</v>
      </c>
      <c r="AX373" s="2" t="s">
        <v>46</v>
      </c>
      <c r="AY373" s="2" t="s">
        <v>46</v>
      </c>
    </row>
    <row r="374" spans="1:51" ht="30" customHeight="1">
      <c r="A374" s="5" t="s">
        <v>299</v>
      </c>
      <c r="B374" s="5" t="s">
        <v>46</v>
      </c>
      <c r="C374" s="5" t="s">
        <v>46</v>
      </c>
      <c r="D374" s="6"/>
      <c r="E374" s="7"/>
      <c r="F374" s="8">
        <f>TRUNC(SUMIF(N370:N373, N369, F370:F373),0)</f>
        <v>0</v>
      </c>
      <c r="G374" s="7"/>
      <c r="H374" s="8">
        <f>TRUNC(SUMIF(N370:N373, N369, H370:H373),0)</f>
        <v>7256</v>
      </c>
      <c r="I374" s="7"/>
      <c r="J374" s="8">
        <f>TRUNC(SUMIF(N370:N373, N369, J370:J373),0)</f>
        <v>0</v>
      </c>
      <c r="K374" s="7"/>
      <c r="L374" s="8">
        <f>F374+H374+J374</f>
        <v>7256</v>
      </c>
      <c r="M374" s="5" t="s">
        <v>46</v>
      </c>
      <c r="N374" s="2" t="s">
        <v>75</v>
      </c>
      <c r="O374" s="2" t="s">
        <v>75</v>
      </c>
      <c r="P374" s="2" t="s">
        <v>46</v>
      </c>
      <c r="Q374" s="2" t="s">
        <v>46</v>
      </c>
      <c r="R374" s="2" t="s">
        <v>46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46</v>
      </c>
      <c r="AW374" s="2" t="s">
        <v>46</v>
      </c>
      <c r="AX374" s="2" t="s">
        <v>46</v>
      </c>
      <c r="AY374" s="2" t="s">
        <v>46</v>
      </c>
    </row>
    <row r="375" spans="1:51" ht="30" customHeight="1">
      <c r="A375" s="6"/>
      <c r="B375" s="6"/>
      <c r="C375" s="6"/>
      <c r="D375" s="6"/>
      <c r="E375" s="7"/>
      <c r="F375" s="8"/>
      <c r="G375" s="7"/>
      <c r="H375" s="8"/>
      <c r="I375" s="7"/>
      <c r="J375" s="8"/>
      <c r="K375" s="7"/>
      <c r="L375" s="8"/>
      <c r="M375" s="6"/>
    </row>
    <row r="376" spans="1:51" ht="30" customHeight="1">
      <c r="A376" s="77" t="s">
        <v>913</v>
      </c>
      <c r="B376" s="77"/>
      <c r="C376" s="77"/>
      <c r="D376" s="77"/>
      <c r="E376" s="78"/>
      <c r="F376" s="79"/>
      <c r="G376" s="78"/>
      <c r="H376" s="79"/>
      <c r="I376" s="78"/>
      <c r="J376" s="79"/>
      <c r="K376" s="78"/>
      <c r="L376" s="79"/>
      <c r="M376" s="77"/>
      <c r="N376" s="1" t="s">
        <v>856</v>
      </c>
    </row>
    <row r="377" spans="1:51" ht="30" customHeight="1">
      <c r="A377" s="5" t="s">
        <v>914</v>
      </c>
      <c r="B377" s="5" t="s">
        <v>915</v>
      </c>
      <c r="C377" s="5" t="s">
        <v>348</v>
      </c>
      <c r="D377" s="6">
        <v>0.16600000000000001</v>
      </c>
      <c r="E377" s="7">
        <f>단가대비표!O68</f>
        <v>5060</v>
      </c>
      <c r="F377" s="8">
        <f>TRUNC(E377*D377,1)</f>
        <v>839.9</v>
      </c>
      <c r="G377" s="7">
        <f>단가대비표!P68</f>
        <v>0</v>
      </c>
      <c r="H377" s="8">
        <f>TRUNC(G377*D377,1)</f>
        <v>0</v>
      </c>
      <c r="I377" s="7">
        <f>단가대비표!V68</f>
        <v>0</v>
      </c>
      <c r="J377" s="8">
        <f>TRUNC(I377*D377,1)</f>
        <v>0</v>
      </c>
      <c r="K377" s="7">
        <f t="shared" ref="K377:L379" si="59">TRUNC(E377+G377+I377,1)</f>
        <v>5060</v>
      </c>
      <c r="L377" s="8">
        <f t="shared" si="59"/>
        <v>839.9</v>
      </c>
      <c r="M377" s="5" t="s">
        <v>46</v>
      </c>
      <c r="N377" s="2" t="s">
        <v>856</v>
      </c>
      <c r="O377" s="2" t="s">
        <v>916</v>
      </c>
      <c r="P377" s="2" t="s">
        <v>55</v>
      </c>
      <c r="Q377" s="2" t="s">
        <v>55</v>
      </c>
      <c r="R377" s="2" t="s">
        <v>54</v>
      </c>
      <c r="S377" s="3"/>
      <c r="T377" s="3"/>
      <c r="U377" s="3"/>
      <c r="V377" s="3">
        <v>1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46</v>
      </c>
      <c r="AW377" s="2" t="s">
        <v>917</v>
      </c>
      <c r="AX377" s="2" t="s">
        <v>46</v>
      </c>
      <c r="AY377" s="2" t="s">
        <v>46</v>
      </c>
    </row>
    <row r="378" spans="1:51" ht="30" customHeight="1">
      <c r="A378" s="5" t="s">
        <v>905</v>
      </c>
      <c r="B378" s="5" t="s">
        <v>906</v>
      </c>
      <c r="C378" s="5" t="s">
        <v>348</v>
      </c>
      <c r="D378" s="6">
        <v>8.0000000000000002E-3</v>
      </c>
      <c r="E378" s="7">
        <f>단가대비표!O69</f>
        <v>3194.44</v>
      </c>
      <c r="F378" s="8">
        <f>TRUNC(E378*D378,1)</f>
        <v>25.5</v>
      </c>
      <c r="G378" s="7">
        <f>단가대비표!P69</f>
        <v>0</v>
      </c>
      <c r="H378" s="8">
        <f>TRUNC(G378*D378,1)</f>
        <v>0</v>
      </c>
      <c r="I378" s="7">
        <f>단가대비표!V69</f>
        <v>0</v>
      </c>
      <c r="J378" s="8">
        <f>TRUNC(I378*D378,1)</f>
        <v>0</v>
      </c>
      <c r="K378" s="7">
        <f t="shared" si="59"/>
        <v>3194.4</v>
      </c>
      <c r="L378" s="8">
        <f t="shared" si="59"/>
        <v>25.5</v>
      </c>
      <c r="M378" s="5" t="s">
        <v>46</v>
      </c>
      <c r="N378" s="2" t="s">
        <v>856</v>
      </c>
      <c r="O378" s="2" t="s">
        <v>907</v>
      </c>
      <c r="P378" s="2" t="s">
        <v>55</v>
      </c>
      <c r="Q378" s="2" t="s">
        <v>55</v>
      </c>
      <c r="R378" s="2" t="s">
        <v>54</v>
      </c>
      <c r="S378" s="3"/>
      <c r="T378" s="3"/>
      <c r="U378" s="3"/>
      <c r="V378" s="3">
        <v>1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46</v>
      </c>
      <c r="AW378" s="2" t="s">
        <v>918</v>
      </c>
      <c r="AX378" s="2" t="s">
        <v>46</v>
      </c>
      <c r="AY378" s="2" t="s">
        <v>46</v>
      </c>
    </row>
    <row r="379" spans="1:51" ht="30" customHeight="1">
      <c r="A379" s="5" t="s">
        <v>351</v>
      </c>
      <c r="B379" s="5" t="s">
        <v>919</v>
      </c>
      <c r="C379" s="5" t="s">
        <v>316</v>
      </c>
      <c r="D379" s="6">
        <v>1</v>
      </c>
      <c r="E379" s="7">
        <f>TRUNC(SUMIF(V377:V379, RIGHTB(O379, 1), F377:F379)*U379, 2)</f>
        <v>34.61</v>
      </c>
      <c r="F379" s="8">
        <f>TRUNC(E379*D379,1)</f>
        <v>34.6</v>
      </c>
      <c r="G379" s="7">
        <v>0</v>
      </c>
      <c r="H379" s="8">
        <f>TRUNC(G379*D379,1)</f>
        <v>0</v>
      </c>
      <c r="I379" s="7">
        <v>0</v>
      </c>
      <c r="J379" s="8">
        <f>TRUNC(I379*D379,1)</f>
        <v>0</v>
      </c>
      <c r="K379" s="7">
        <f t="shared" si="59"/>
        <v>34.6</v>
      </c>
      <c r="L379" s="8">
        <f t="shared" si="59"/>
        <v>34.6</v>
      </c>
      <c r="M379" s="5" t="s">
        <v>46</v>
      </c>
      <c r="N379" s="2" t="s">
        <v>856</v>
      </c>
      <c r="O379" s="2" t="s">
        <v>317</v>
      </c>
      <c r="P379" s="2" t="s">
        <v>55</v>
      </c>
      <c r="Q379" s="2" t="s">
        <v>55</v>
      </c>
      <c r="R379" s="2" t="s">
        <v>55</v>
      </c>
      <c r="S379" s="3">
        <v>0</v>
      </c>
      <c r="T379" s="3">
        <v>0</v>
      </c>
      <c r="U379" s="3">
        <v>0.04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46</v>
      </c>
      <c r="AW379" s="2" t="s">
        <v>920</v>
      </c>
      <c r="AX379" s="2" t="s">
        <v>46</v>
      </c>
      <c r="AY379" s="2" t="s">
        <v>46</v>
      </c>
    </row>
    <row r="380" spans="1:51" ht="30" customHeight="1">
      <c r="A380" s="5" t="s">
        <v>299</v>
      </c>
      <c r="B380" s="5" t="s">
        <v>46</v>
      </c>
      <c r="C380" s="5" t="s">
        <v>46</v>
      </c>
      <c r="D380" s="6"/>
      <c r="E380" s="7"/>
      <c r="F380" s="8">
        <f>TRUNC(SUMIF(N377:N379, N376, F377:F379),0)</f>
        <v>900</v>
      </c>
      <c r="G380" s="7"/>
      <c r="H380" s="8">
        <f>TRUNC(SUMIF(N377:N379, N376, H377:H379),0)</f>
        <v>0</v>
      </c>
      <c r="I380" s="7"/>
      <c r="J380" s="8">
        <f>TRUNC(SUMIF(N377:N379, N376, J377:J379),0)</f>
        <v>0</v>
      </c>
      <c r="K380" s="7"/>
      <c r="L380" s="8">
        <f>F380+H380+J380</f>
        <v>900</v>
      </c>
      <c r="M380" s="5" t="s">
        <v>46</v>
      </c>
      <c r="N380" s="2" t="s">
        <v>75</v>
      </c>
      <c r="O380" s="2" t="s">
        <v>75</v>
      </c>
      <c r="P380" s="2" t="s">
        <v>46</v>
      </c>
      <c r="Q380" s="2" t="s">
        <v>46</v>
      </c>
      <c r="R380" s="2" t="s">
        <v>46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46</v>
      </c>
      <c r="AW380" s="2" t="s">
        <v>46</v>
      </c>
      <c r="AX380" s="2" t="s">
        <v>46</v>
      </c>
      <c r="AY380" s="2" t="s">
        <v>46</v>
      </c>
    </row>
    <row r="381" spans="1:51" ht="30" customHeight="1">
      <c r="A381" s="6"/>
      <c r="B381" s="6"/>
      <c r="C381" s="6"/>
      <c r="D381" s="6"/>
      <c r="E381" s="7"/>
      <c r="F381" s="8"/>
      <c r="G381" s="7"/>
      <c r="H381" s="8"/>
      <c r="I381" s="7"/>
      <c r="J381" s="8"/>
      <c r="K381" s="7"/>
      <c r="L381" s="8"/>
      <c r="M381" s="6"/>
    </row>
    <row r="382" spans="1:51" ht="30" customHeight="1">
      <c r="A382" s="77" t="s">
        <v>921</v>
      </c>
      <c r="B382" s="77"/>
      <c r="C382" s="77"/>
      <c r="D382" s="77"/>
      <c r="E382" s="78"/>
      <c r="F382" s="79"/>
      <c r="G382" s="78"/>
      <c r="H382" s="79"/>
      <c r="I382" s="78"/>
      <c r="J382" s="79"/>
      <c r="K382" s="78"/>
      <c r="L382" s="79"/>
      <c r="M382" s="77"/>
      <c r="N382" s="1" t="s">
        <v>859</v>
      </c>
    </row>
    <row r="383" spans="1:51" ht="30" customHeight="1">
      <c r="A383" s="5" t="s">
        <v>461</v>
      </c>
      <c r="B383" s="5" t="s">
        <v>335</v>
      </c>
      <c r="C383" s="5" t="s">
        <v>336</v>
      </c>
      <c r="D383" s="6">
        <v>0.02</v>
      </c>
      <c r="E383" s="7">
        <f>단가대비표!O83</f>
        <v>0</v>
      </c>
      <c r="F383" s="8">
        <f>TRUNC(E383*D383,1)</f>
        <v>0</v>
      </c>
      <c r="G383" s="7">
        <f>단가대비표!P83</f>
        <v>213676</v>
      </c>
      <c r="H383" s="8">
        <f>TRUNC(G383*D383,1)</f>
        <v>4273.5</v>
      </c>
      <c r="I383" s="7">
        <f>단가대비표!V83</f>
        <v>0</v>
      </c>
      <c r="J383" s="8">
        <f>TRUNC(I383*D383,1)</f>
        <v>0</v>
      </c>
      <c r="K383" s="7">
        <f t="shared" ref="K383:L386" si="60">TRUNC(E383+G383+I383,1)</f>
        <v>213676</v>
      </c>
      <c r="L383" s="8">
        <f t="shared" si="60"/>
        <v>4273.5</v>
      </c>
      <c r="M383" s="5" t="s">
        <v>46</v>
      </c>
      <c r="N383" s="2" t="s">
        <v>859</v>
      </c>
      <c r="O383" s="2" t="s">
        <v>462</v>
      </c>
      <c r="P383" s="2" t="s">
        <v>55</v>
      </c>
      <c r="Q383" s="2" t="s">
        <v>55</v>
      </c>
      <c r="R383" s="2" t="s">
        <v>54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46</v>
      </c>
      <c r="AW383" s="2" t="s">
        <v>922</v>
      </c>
      <c r="AX383" s="2" t="s">
        <v>46</v>
      </c>
      <c r="AY383" s="2" t="s">
        <v>46</v>
      </c>
    </row>
    <row r="384" spans="1:51" ht="30" customHeight="1">
      <c r="A384" s="5" t="s">
        <v>334</v>
      </c>
      <c r="B384" s="5" t="s">
        <v>335</v>
      </c>
      <c r="C384" s="5" t="s">
        <v>336</v>
      </c>
      <c r="D384" s="6">
        <v>4.0000000000000001E-3</v>
      </c>
      <c r="E384" s="7">
        <f>단가대비표!O71</f>
        <v>0</v>
      </c>
      <c r="F384" s="8">
        <f>TRUNC(E384*D384,1)</f>
        <v>0</v>
      </c>
      <c r="G384" s="7">
        <f>단가대비표!P71</f>
        <v>141096</v>
      </c>
      <c r="H384" s="8">
        <f>TRUNC(G384*D384,1)</f>
        <v>564.29999999999995</v>
      </c>
      <c r="I384" s="7">
        <f>단가대비표!V71</f>
        <v>0</v>
      </c>
      <c r="J384" s="8">
        <f>TRUNC(I384*D384,1)</f>
        <v>0</v>
      </c>
      <c r="K384" s="7">
        <f t="shared" si="60"/>
        <v>141096</v>
      </c>
      <c r="L384" s="8">
        <f t="shared" si="60"/>
        <v>564.29999999999995</v>
      </c>
      <c r="M384" s="5" t="s">
        <v>46</v>
      </c>
      <c r="N384" s="2" t="s">
        <v>859</v>
      </c>
      <c r="O384" s="2" t="s">
        <v>337</v>
      </c>
      <c r="P384" s="2" t="s">
        <v>55</v>
      </c>
      <c r="Q384" s="2" t="s">
        <v>55</v>
      </c>
      <c r="R384" s="2" t="s">
        <v>54</v>
      </c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46</v>
      </c>
      <c r="AW384" s="2" t="s">
        <v>923</v>
      </c>
      <c r="AX384" s="2" t="s">
        <v>46</v>
      </c>
      <c r="AY384" s="2" t="s">
        <v>46</v>
      </c>
    </row>
    <row r="385" spans="1:51" ht="30" customHeight="1">
      <c r="A385" s="5" t="s">
        <v>461</v>
      </c>
      <c r="B385" s="5" t="s">
        <v>335</v>
      </c>
      <c r="C385" s="5" t="s">
        <v>336</v>
      </c>
      <c r="D385" s="6">
        <v>0.02</v>
      </c>
      <c r="E385" s="7">
        <f>단가대비표!O83</f>
        <v>0</v>
      </c>
      <c r="F385" s="8">
        <f>TRUNC(E385*D385,1)</f>
        <v>0</v>
      </c>
      <c r="G385" s="7">
        <f>단가대비표!P83</f>
        <v>213676</v>
      </c>
      <c r="H385" s="8">
        <f>TRUNC(G385*D385,1)</f>
        <v>4273.5</v>
      </c>
      <c r="I385" s="7">
        <f>단가대비표!V83</f>
        <v>0</v>
      </c>
      <c r="J385" s="8">
        <f>TRUNC(I385*D385,1)</f>
        <v>0</v>
      </c>
      <c r="K385" s="7">
        <f t="shared" si="60"/>
        <v>213676</v>
      </c>
      <c r="L385" s="8">
        <f t="shared" si="60"/>
        <v>4273.5</v>
      </c>
      <c r="M385" s="5" t="s">
        <v>46</v>
      </c>
      <c r="N385" s="2" t="s">
        <v>859</v>
      </c>
      <c r="O385" s="2" t="s">
        <v>462</v>
      </c>
      <c r="P385" s="2" t="s">
        <v>55</v>
      </c>
      <c r="Q385" s="2" t="s">
        <v>55</v>
      </c>
      <c r="R385" s="2" t="s">
        <v>54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46</v>
      </c>
      <c r="AW385" s="2" t="s">
        <v>922</v>
      </c>
      <c r="AX385" s="2" t="s">
        <v>46</v>
      </c>
      <c r="AY385" s="2" t="s">
        <v>46</v>
      </c>
    </row>
    <row r="386" spans="1:51" ht="30" customHeight="1">
      <c r="A386" s="5" t="s">
        <v>334</v>
      </c>
      <c r="B386" s="5" t="s">
        <v>335</v>
      </c>
      <c r="C386" s="5" t="s">
        <v>336</v>
      </c>
      <c r="D386" s="6">
        <v>4.0000000000000001E-3</v>
      </c>
      <c r="E386" s="7">
        <f>단가대비표!O71</f>
        <v>0</v>
      </c>
      <c r="F386" s="8">
        <f>TRUNC(E386*D386,1)</f>
        <v>0</v>
      </c>
      <c r="G386" s="7">
        <f>단가대비표!P71</f>
        <v>141096</v>
      </c>
      <c r="H386" s="8">
        <f>TRUNC(G386*D386,1)</f>
        <v>564.29999999999995</v>
      </c>
      <c r="I386" s="7">
        <f>단가대비표!V71</f>
        <v>0</v>
      </c>
      <c r="J386" s="8">
        <f>TRUNC(I386*D386,1)</f>
        <v>0</v>
      </c>
      <c r="K386" s="7">
        <f t="shared" si="60"/>
        <v>141096</v>
      </c>
      <c r="L386" s="8">
        <f t="shared" si="60"/>
        <v>564.29999999999995</v>
      </c>
      <c r="M386" s="5" t="s">
        <v>46</v>
      </c>
      <c r="N386" s="2" t="s">
        <v>859</v>
      </c>
      <c r="O386" s="2" t="s">
        <v>337</v>
      </c>
      <c r="P386" s="2" t="s">
        <v>55</v>
      </c>
      <c r="Q386" s="2" t="s">
        <v>55</v>
      </c>
      <c r="R386" s="2" t="s">
        <v>54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46</v>
      </c>
      <c r="AW386" s="2" t="s">
        <v>923</v>
      </c>
      <c r="AX386" s="2" t="s">
        <v>46</v>
      </c>
      <c r="AY386" s="2" t="s">
        <v>46</v>
      </c>
    </row>
    <row r="387" spans="1:51" ht="30" customHeight="1">
      <c r="A387" s="5" t="s">
        <v>299</v>
      </c>
      <c r="B387" s="5" t="s">
        <v>46</v>
      </c>
      <c r="C387" s="5" t="s">
        <v>46</v>
      </c>
      <c r="D387" s="6"/>
      <c r="E387" s="7"/>
      <c r="F387" s="8">
        <f>TRUNC(SUMIF(N383:N386, N382, F383:F386),0)</f>
        <v>0</v>
      </c>
      <c r="G387" s="7"/>
      <c r="H387" s="8">
        <f>TRUNC(SUMIF(N383:N386, N382, H383:H386),0)</f>
        <v>9675</v>
      </c>
      <c r="I387" s="7"/>
      <c r="J387" s="8">
        <f>TRUNC(SUMIF(N383:N386, N382, J383:J386),0)</f>
        <v>0</v>
      </c>
      <c r="K387" s="7"/>
      <c r="L387" s="8">
        <f>F387+H387+J387</f>
        <v>9675</v>
      </c>
      <c r="M387" s="5" t="s">
        <v>46</v>
      </c>
      <c r="N387" s="2" t="s">
        <v>75</v>
      </c>
      <c r="O387" s="2" t="s">
        <v>75</v>
      </c>
      <c r="P387" s="2" t="s">
        <v>46</v>
      </c>
      <c r="Q387" s="2" t="s">
        <v>46</v>
      </c>
      <c r="R387" s="2" t="s">
        <v>46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46</v>
      </c>
      <c r="AW387" s="2" t="s">
        <v>46</v>
      </c>
      <c r="AX387" s="2" t="s">
        <v>46</v>
      </c>
      <c r="AY387" s="2" t="s">
        <v>46</v>
      </c>
    </row>
    <row r="388" spans="1:51" ht="30" customHeight="1">
      <c r="A388" s="6"/>
      <c r="B388" s="6"/>
      <c r="C388" s="6"/>
      <c r="D388" s="6"/>
      <c r="E388" s="7"/>
      <c r="F388" s="8"/>
      <c r="G388" s="7"/>
      <c r="H388" s="8"/>
      <c r="I388" s="7"/>
      <c r="J388" s="8"/>
      <c r="K388" s="7"/>
      <c r="L388" s="8"/>
      <c r="M388" s="6"/>
    </row>
    <row r="389" spans="1:51" ht="30" customHeight="1">
      <c r="A389" s="77" t="s">
        <v>924</v>
      </c>
      <c r="B389" s="77"/>
      <c r="C389" s="77"/>
      <c r="D389" s="77"/>
      <c r="E389" s="78"/>
      <c r="F389" s="79"/>
      <c r="G389" s="78"/>
      <c r="H389" s="79"/>
      <c r="I389" s="78"/>
      <c r="J389" s="79"/>
      <c r="K389" s="78"/>
      <c r="L389" s="79"/>
      <c r="M389" s="77"/>
      <c r="N389" s="1" t="s">
        <v>878</v>
      </c>
    </row>
    <row r="390" spans="1:51" ht="30" customHeight="1">
      <c r="A390" s="5" t="s">
        <v>875</v>
      </c>
      <c r="B390" s="5" t="s">
        <v>876</v>
      </c>
      <c r="C390" s="5" t="s">
        <v>180</v>
      </c>
      <c r="D390" s="6">
        <v>0.23619999999999999</v>
      </c>
      <c r="E390" s="7">
        <f>단가대비표!O11</f>
        <v>0</v>
      </c>
      <c r="F390" s="8">
        <f>TRUNC(E390*D390,1)</f>
        <v>0</v>
      </c>
      <c r="G390" s="7">
        <f>단가대비표!P11</f>
        <v>0</v>
      </c>
      <c r="H390" s="8">
        <f>TRUNC(G390*D390,1)</f>
        <v>0</v>
      </c>
      <c r="I390" s="7">
        <f>단가대비표!V11</f>
        <v>594</v>
      </c>
      <c r="J390" s="8">
        <f>TRUNC(I390*D390,1)</f>
        <v>140.30000000000001</v>
      </c>
      <c r="K390" s="7">
        <f>TRUNC(E390+G390+I390,1)</f>
        <v>594</v>
      </c>
      <c r="L390" s="8">
        <f>TRUNC(F390+H390+J390,1)</f>
        <v>140.30000000000001</v>
      </c>
      <c r="M390" s="5" t="s">
        <v>343</v>
      </c>
      <c r="N390" s="2" t="s">
        <v>878</v>
      </c>
      <c r="O390" s="2" t="s">
        <v>925</v>
      </c>
      <c r="P390" s="2" t="s">
        <v>55</v>
      </c>
      <c r="Q390" s="2" t="s">
        <v>55</v>
      </c>
      <c r="R390" s="2" t="s">
        <v>54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46</v>
      </c>
      <c r="AW390" s="2" t="s">
        <v>926</v>
      </c>
      <c r="AX390" s="2" t="s">
        <v>46</v>
      </c>
      <c r="AY390" s="2" t="s">
        <v>46</v>
      </c>
    </row>
    <row r="391" spans="1:51" ht="30" customHeight="1">
      <c r="A391" s="5" t="s">
        <v>299</v>
      </c>
      <c r="B391" s="5" t="s">
        <v>46</v>
      </c>
      <c r="C391" s="5" t="s">
        <v>46</v>
      </c>
      <c r="D391" s="6"/>
      <c r="E391" s="7"/>
      <c r="F391" s="8">
        <f>TRUNC(SUMIF(N390:N390, N389, F390:F390),0)</f>
        <v>0</v>
      </c>
      <c r="G391" s="7"/>
      <c r="H391" s="8">
        <f>TRUNC(SUMIF(N390:N390, N389, H390:H390),0)</f>
        <v>0</v>
      </c>
      <c r="I391" s="7"/>
      <c r="J391" s="8">
        <f>TRUNC(SUMIF(N390:N390, N389, J390:J390),0)</f>
        <v>140</v>
      </c>
      <c r="K391" s="7"/>
      <c r="L391" s="8">
        <f>F391+H391+J391</f>
        <v>140</v>
      </c>
      <c r="M391" s="5" t="s">
        <v>46</v>
      </c>
      <c r="N391" s="2" t="s">
        <v>75</v>
      </c>
      <c r="O391" s="2" t="s">
        <v>75</v>
      </c>
      <c r="P391" s="2" t="s">
        <v>46</v>
      </c>
      <c r="Q391" s="2" t="s">
        <v>46</v>
      </c>
      <c r="R391" s="2" t="s">
        <v>46</v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46</v>
      </c>
      <c r="AW391" s="2" t="s">
        <v>46</v>
      </c>
      <c r="AX391" s="2" t="s">
        <v>46</v>
      </c>
      <c r="AY391" s="2" t="s">
        <v>46</v>
      </c>
    </row>
    <row r="392" spans="1:51" ht="30" customHeight="1">
      <c r="A392" s="6"/>
      <c r="B392" s="6"/>
      <c r="C392" s="6"/>
      <c r="D392" s="6"/>
      <c r="E392" s="7"/>
      <c r="F392" s="8"/>
      <c r="G392" s="7"/>
      <c r="H392" s="8"/>
      <c r="I392" s="7"/>
      <c r="J392" s="8"/>
      <c r="K392" s="7"/>
      <c r="L392" s="8"/>
      <c r="M392" s="6"/>
    </row>
    <row r="393" spans="1:51" ht="30" customHeight="1">
      <c r="A393" s="77" t="s">
        <v>927</v>
      </c>
      <c r="B393" s="77"/>
      <c r="C393" s="77"/>
      <c r="D393" s="77"/>
      <c r="E393" s="78"/>
      <c r="F393" s="79"/>
      <c r="G393" s="78"/>
      <c r="H393" s="79"/>
      <c r="I393" s="78"/>
      <c r="J393" s="79"/>
      <c r="K393" s="78"/>
      <c r="L393" s="79"/>
      <c r="M393" s="77"/>
      <c r="N393" s="1" t="s">
        <v>562</v>
      </c>
    </row>
    <row r="394" spans="1:51" ht="30" customHeight="1">
      <c r="A394" s="5" t="s">
        <v>528</v>
      </c>
      <c r="B394" s="5" t="s">
        <v>335</v>
      </c>
      <c r="C394" s="5" t="s">
        <v>336</v>
      </c>
      <c r="D394" s="6">
        <v>0.05</v>
      </c>
      <c r="E394" s="7">
        <f>단가대비표!O80</f>
        <v>0</v>
      </c>
      <c r="F394" s="8">
        <f>TRUNC(E394*D394,1)</f>
        <v>0</v>
      </c>
      <c r="G394" s="7">
        <f>단가대비표!P80</f>
        <v>224657</v>
      </c>
      <c r="H394" s="8">
        <f>TRUNC(G394*D394,1)</f>
        <v>11232.8</v>
      </c>
      <c r="I394" s="7">
        <f>단가대비표!V80</f>
        <v>0</v>
      </c>
      <c r="J394" s="8">
        <f>TRUNC(I394*D394,1)</f>
        <v>0</v>
      </c>
      <c r="K394" s="7">
        <f>TRUNC(E394+G394+I394,1)</f>
        <v>224657</v>
      </c>
      <c r="L394" s="8">
        <f>TRUNC(F394+H394+J394,1)</f>
        <v>11232.8</v>
      </c>
      <c r="M394" s="5" t="s">
        <v>46</v>
      </c>
      <c r="N394" s="2" t="s">
        <v>562</v>
      </c>
      <c r="O394" s="2" t="s">
        <v>529</v>
      </c>
      <c r="P394" s="2" t="s">
        <v>55</v>
      </c>
      <c r="Q394" s="2" t="s">
        <v>55</v>
      </c>
      <c r="R394" s="2" t="s">
        <v>54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46</v>
      </c>
      <c r="AW394" s="2" t="s">
        <v>928</v>
      </c>
      <c r="AX394" s="2" t="s">
        <v>46</v>
      </c>
      <c r="AY394" s="2" t="s">
        <v>46</v>
      </c>
    </row>
    <row r="395" spans="1:51" ht="30" customHeight="1">
      <c r="A395" s="5" t="s">
        <v>334</v>
      </c>
      <c r="B395" s="5" t="s">
        <v>335</v>
      </c>
      <c r="C395" s="5" t="s">
        <v>336</v>
      </c>
      <c r="D395" s="6">
        <v>2.5000000000000001E-2</v>
      </c>
      <c r="E395" s="7">
        <f>단가대비표!O71</f>
        <v>0</v>
      </c>
      <c r="F395" s="8">
        <f>TRUNC(E395*D395,1)</f>
        <v>0</v>
      </c>
      <c r="G395" s="7">
        <f>단가대비표!P71</f>
        <v>141096</v>
      </c>
      <c r="H395" s="8">
        <f>TRUNC(G395*D395,1)</f>
        <v>3527.4</v>
      </c>
      <c r="I395" s="7">
        <f>단가대비표!V71</f>
        <v>0</v>
      </c>
      <c r="J395" s="8">
        <f>TRUNC(I395*D395,1)</f>
        <v>0</v>
      </c>
      <c r="K395" s="7">
        <f>TRUNC(E395+G395+I395,1)</f>
        <v>141096</v>
      </c>
      <c r="L395" s="8">
        <f>TRUNC(F395+H395+J395,1)</f>
        <v>3527.4</v>
      </c>
      <c r="M395" s="5" t="s">
        <v>46</v>
      </c>
      <c r="N395" s="2" t="s">
        <v>562</v>
      </c>
      <c r="O395" s="2" t="s">
        <v>337</v>
      </c>
      <c r="P395" s="2" t="s">
        <v>55</v>
      </c>
      <c r="Q395" s="2" t="s">
        <v>55</v>
      </c>
      <c r="R395" s="2" t="s">
        <v>54</v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 t="s">
        <v>46</v>
      </c>
      <c r="AW395" s="2" t="s">
        <v>929</v>
      </c>
      <c r="AX395" s="2" t="s">
        <v>46</v>
      </c>
      <c r="AY395" s="2" t="s">
        <v>46</v>
      </c>
    </row>
    <row r="396" spans="1:51" ht="30" customHeight="1">
      <c r="A396" s="5" t="s">
        <v>299</v>
      </c>
      <c r="B396" s="5" t="s">
        <v>46</v>
      </c>
      <c r="C396" s="5" t="s">
        <v>46</v>
      </c>
      <c r="D396" s="6"/>
      <c r="E396" s="7"/>
      <c r="F396" s="8">
        <f>TRUNC(SUMIF(N394:N395, N393, F394:F395),0)</f>
        <v>0</v>
      </c>
      <c r="G396" s="7"/>
      <c r="H396" s="8">
        <f>TRUNC(SUMIF(N394:N395, N393, H394:H395),0)</f>
        <v>14760</v>
      </c>
      <c r="I396" s="7"/>
      <c r="J396" s="8">
        <f>TRUNC(SUMIF(N394:N395, N393, J394:J395),0)</f>
        <v>0</v>
      </c>
      <c r="K396" s="7"/>
      <c r="L396" s="8">
        <f>F396+H396+J396</f>
        <v>14760</v>
      </c>
      <c r="M396" s="5" t="s">
        <v>46</v>
      </c>
      <c r="N396" s="2" t="s">
        <v>75</v>
      </c>
      <c r="O396" s="2" t="s">
        <v>75</v>
      </c>
      <c r="P396" s="2" t="s">
        <v>46</v>
      </c>
      <c r="Q396" s="2" t="s">
        <v>46</v>
      </c>
      <c r="R396" s="2" t="s">
        <v>46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46</v>
      </c>
      <c r="AW396" s="2" t="s">
        <v>46</v>
      </c>
      <c r="AX396" s="2" t="s">
        <v>46</v>
      </c>
      <c r="AY396" s="2" t="s">
        <v>46</v>
      </c>
    </row>
    <row r="397" spans="1:51" ht="30" customHeight="1">
      <c r="A397" s="6"/>
      <c r="B397" s="6"/>
      <c r="C397" s="6"/>
      <c r="D397" s="6"/>
      <c r="E397" s="7"/>
      <c r="F397" s="8"/>
      <c r="G397" s="7"/>
      <c r="H397" s="8"/>
      <c r="I397" s="7"/>
      <c r="J397" s="8"/>
      <c r="K397" s="7"/>
      <c r="L397" s="8"/>
      <c r="M397" s="6"/>
    </row>
    <row r="398" spans="1:51" ht="30" customHeight="1">
      <c r="A398" s="77" t="s">
        <v>930</v>
      </c>
      <c r="B398" s="77"/>
      <c r="C398" s="77"/>
      <c r="D398" s="77"/>
      <c r="E398" s="78"/>
      <c r="F398" s="79"/>
      <c r="G398" s="78"/>
      <c r="H398" s="79"/>
      <c r="I398" s="78"/>
      <c r="J398" s="79"/>
      <c r="K398" s="78"/>
      <c r="L398" s="79"/>
      <c r="M398" s="77"/>
      <c r="N398" s="1" t="s">
        <v>581</v>
      </c>
    </row>
    <row r="399" spans="1:51" ht="30" customHeight="1">
      <c r="A399" s="5" t="s">
        <v>931</v>
      </c>
      <c r="B399" s="5" t="s">
        <v>932</v>
      </c>
      <c r="C399" s="5" t="s">
        <v>331</v>
      </c>
      <c r="D399" s="6">
        <v>8.0000000000000002E-3</v>
      </c>
      <c r="E399" s="7">
        <f>단가대비표!O50</f>
        <v>1105</v>
      </c>
      <c r="F399" s="8">
        <f>TRUNC(E399*D399,1)</f>
        <v>8.8000000000000007</v>
      </c>
      <c r="G399" s="7">
        <f>단가대비표!P50</f>
        <v>0</v>
      </c>
      <c r="H399" s="8">
        <f>TRUNC(G399*D399,1)</f>
        <v>0</v>
      </c>
      <c r="I399" s="7">
        <f>단가대비표!V50</f>
        <v>0</v>
      </c>
      <c r="J399" s="8">
        <f>TRUNC(I399*D399,1)</f>
        <v>0</v>
      </c>
      <c r="K399" s="7">
        <f>TRUNC(E399+G399+I399,1)</f>
        <v>1105</v>
      </c>
      <c r="L399" s="8">
        <f>TRUNC(F399+H399+J399,1)</f>
        <v>8.8000000000000007</v>
      </c>
      <c r="M399" s="5" t="s">
        <v>46</v>
      </c>
      <c r="N399" s="2" t="s">
        <v>581</v>
      </c>
      <c r="O399" s="2" t="s">
        <v>933</v>
      </c>
      <c r="P399" s="2" t="s">
        <v>55</v>
      </c>
      <c r="Q399" s="2" t="s">
        <v>55</v>
      </c>
      <c r="R399" s="2" t="s">
        <v>54</v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46</v>
      </c>
      <c r="AW399" s="2" t="s">
        <v>934</v>
      </c>
      <c r="AX399" s="2" t="s">
        <v>46</v>
      </c>
      <c r="AY399" s="2" t="s">
        <v>46</v>
      </c>
    </row>
    <row r="400" spans="1:51" ht="30" customHeight="1">
      <c r="A400" s="5" t="s">
        <v>820</v>
      </c>
      <c r="B400" s="5" t="s">
        <v>335</v>
      </c>
      <c r="C400" s="5" t="s">
        <v>336</v>
      </c>
      <c r="D400" s="6">
        <v>3.3E-3</v>
      </c>
      <c r="E400" s="7">
        <f>단가대비표!O74</f>
        <v>0</v>
      </c>
      <c r="F400" s="8">
        <f>TRUNC(E400*D400,1)</f>
        <v>0</v>
      </c>
      <c r="G400" s="7">
        <f>단가대비표!P74</f>
        <v>226280</v>
      </c>
      <c r="H400" s="8">
        <f>TRUNC(G400*D400,1)</f>
        <v>746.7</v>
      </c>
      <c r="I400" s="7">
        <f>단가대비표!V74</f>
        <v>0</v>
      </c>
      <c r="J400" s="8">
        <f>TRUNC(I400*D400,1)</f>
        <v>0</v>
      </c>
      <c r="K400" s="7">
        <f>TRUNC(E400+G400+I400,1)</f>
        <v>226280</v>
      </c>
      <c r="L400" s="8">
        <f>TRUNC(F400+H400+J400,1)</f>
        <v>746.7</v>
      </c>
      <c r="M400" s="5" t="s">
        <v>46</v>
      </c>
      <c r="N400" s="2" t="s">
        <v>581</v>
      </c>
      <c r="O400" s="2" t="s">
        <v>821</v>
      </c>
      <c r="P400" s="2" t="s">
        <v>55</v>
      </c>
      <c r="Q400" s="2" t="s">
        <v>55</v>
      </c>
      <c r="R400" s="2" t="s">
        <v>54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46</v>
      </c>
      <c r="AW400" s="2" t="s">
        <v>935</v>
      </c>
      <c r="AX400" s="2" t="s">
        <v>46</v>
      </c>
      <c r="AY400" s="2" t="s">
        <v>46</v>
      </c>
    </row>
    <row r="401" spans="1:51" ht="30" customHeight="1">
      <c r="A401" s="5" t="s">
        <v>299</v>
      </c>
      <c r="B401" s="5" t="s">
        <v>46</v>
      </c>
      <c r="C401" s="5" t="s">
        <v>46</v>
      </c>
      <c r="D401" s="6"/>
      <c r="E401" s="7"/>
      <c r="F401" s="8">
        <f>TRUNC(SUMIF(N399:N400, N398, F399:F400),0)</f>
        <v>8</v>
      </c>
      <c r="G401" s="7"/>
      <c r="H401" s="8">
        <f>TRUNC(SUMIF(N399:N400, N398, H399:H400),0)</f>
        <v>746</v>
      </c>
      <c r="I401" s="7"/>
      <c r="J401" s="8">
        <f>TRUNC(SUMIF(N399:N400, N398, J399:J400),0)</f>
        <v>0</v>
      </c>
      <c r="K401" s="7"/>
      <c r="L401" s="8">
        <f>F401+H401+J401</f>
        <v>754</v>
      </c>
      <c r="M401" s="5" t="s">
        <v>46</v>
      </c>
      <c r="N401" s="2" t="s">
        <v>75</v>
      </c>
      <c r="O401" s="2" t="s">
        <v>75</v>
      </c>
      <c r="P401" s="2" t="s">
        <v>46</v>
      </c>
      <c r="Q401" s="2" t="s">
        <v>46</v>
      </c>
      <c r="R401" s="2" t="s">
        <v>46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46</v>
      </c>
      <c r="AW401" s="2" t="s">
        <v>46</v>
      </c>
      <c r="AX401" s="2" t="s">
        <v>46</v>
      </c>
      <c r="AY401" s="2" t="s">
        <v>46</v>
      </c>
    </row>
    <row r="402" spans="1:51" ht="30" customHeight="1">
      <c r="A402" s="6"/>
      <c r="B402" s="6"/>
      <c r="C402" s="6"/>
      <c r="D402" s="6"/>
      <c r="E402" s="7"/>
      <c r="F402" s="8"/>
      <c r="G402" s="7"/>
      <c r="H402" s="8"/>
      <c r="I402" s="7"/>
      <c r="J402" s="8"/>
      <c r="K402" s="7"/>
      <c r="L402" s="8"/>
      <c r="M402" s="6"/>
    </row>
    <row r="403" spans="1:51" ht="30" customHeight="1">
      <c r="A403" s="77" t="s">
        <v>936</v>
      </c>
      <c r="B403" s="77"/>
      <c r="C403" s="77"/>
      <c r="D403" s="77"/>
      <c r="E403" s="78"/>
      <c r="F403" s="79"/>
      <c r="G403" s="78"/>
      <c r="H403" s="79"/>
      <c r="I403" s="78"/>
      <c r="J403" s="79"/>
      <c r="K403" s="78"/>
      <c r="L403" s="79"/>
      <c r="M403" s="77"/>
      <c r="N403" s="1" t="s">
        <v>617</v>
      </c>
    </row>
    <row r="404" spans="1:51" ht="30" customHeight="1">
      <c r="A404" s="5" t="s">
        <v>693</v>
      </c>
      <c r="B404" s="5" t="s">
        <v>335</v>
      </c>
      <c r="C404" s="5" t="s">
        <v>336</v>
      </c>
      <c r="D404" s="6">
        <v>4.2999999999999997E-2</v>
      </c>
      <c r="E404" s="7">
        <f>단가대비표!O84</f>
        <v>0</v>
      </c>
      <c r="F404" s="8">
        <f>TRUNC(E404*D404,1)</f>
        <v>0</v>
      </c>
      <c r="G404" s="7">
        <f>단가대비표!P84</f>
        <v>206253</v>
      </c>
      <c r="H404" s="8">
        <f>TRUNC(G404*D404,1)</f>
        <v>8868.7999999999993</v>
      </c>
      <c r="I404" s="7">
        <f>단가대비표!V84</f>
        <v>0</v>
      </c>
      <c r="J404" s="8">
        <f>TRUNC(I404*D404,1)</f>
        <v>0</v>
      </c>
      <c r="K404" s="7">
        <f t="shared" ref="K404:L406" si="61">TRUNC(E404+G404+I404,1)</f>
        <v>206253</v>
      </c>
      <c r="L404" s="8">
        <f t="shared" si="61"/>
        <v>8868.7999999999993</v>
      </c>
      <c r="M404" s="5" t="s">
        <v>46</v>
      </c>
      <c r="N404" s="2" t="s">
        <v>617</v>
      </c>
      <c r="O404" s="2" t="s">
        <v>694</v>
      </c>
      <c r="P404" s="2" t="s">
        <v>55</v>
      </c>
      <c r="Q404" s="2" t="s">
        <v>55</v>
      </c>
      <c r="R404" s="2" t="s">
        <v>54</v>
      </c>
      <c r="S404" s="3"/>
      <c r="T404" s="3"/>
      <c r="U404" s="3"/>
      <c r="V404" s="3">
        <v>1</v>
      </c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46</v>
      </c>
      <c r="AW404" s="2" t="s">
        <v>937</v>
      </c>
      <c r="AX404" s="2" t="s">
        <v>46</v>
      </c>
      <c r="AY404" s="2" t="s">
        <v>46</v>
      </c>
    </row>
    <row r="405" spans="1:51" ht="30" customHeight="1">
      <c r="A405" s="5" t="s">
        <v>334</v>
      </c>
      <c r="B405" s="5" t="s">
        <v>335</v>
      </c>
      <c r="C405" s="5" t="s">
        <v>336</v>
      </c>
      <c r="D405" s="6">
        <v>4.0000000000000001E-3</v>
      </c>
      <c r="E405" s="7">
        <f>단가대비표!O71</f>
        <v>0</v>
      </c>
      <c r="F405" s="8">
        <f>TRUNC(E405*D405,1)</f>
        <v>0</v>
      </c>
      <c r="G405" s="7">
        <f>단가대비표!P71</f>
        <v>141096</v>
      </c>
      <c r="H405" s="8">
        <f>TRUNC(G405*D405,1)</f>
        <v>564.29999999999995</v>
      </c>
      <c r="I405" s="7">
        <f>단가대비표!V71</f>
        <v>0</v>
      </c>
      <c r="J405" s="8">
        <f>TRUNC(I405*D405,1)</f>
        <v>0</v>
      </c>
      <c r="K405" s="7">
        <f t="shared" si="61"/>
        <v>141096</v>
      </c>
      <c r="L405" s="8">
        <f t="shared" si="61"/>
        <v>564.29999999999995</v>
      </c>
      <c r="M405" s="5" t="s">
        <v>46</v>
      </c>
      <c r="N405" s="2" t="s">
        <v>617</v>
      </c>
      <c r="O405" s="2" t="s">
        <v>337</v>
      </c>
      <c r="P405" s="2" t="s">
        <v>55</v>
      </c>
      <c r="Q405" s="2" t="s">
        <v>55</v>
      </c>
      <c r="R405" s="2" t="s">
        <v>54</v>
      </c>
      <c r="S405" s="3"/>
      <c r="T405" s="3"/>
      <c r="U405" s="3"/>
      <c r="V405" s="3">
        <v>1</v>
      </c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46</v>
      </c>
      <c r="AW405" s="2" t="s">
        <v>938</v>
      </c>
      <c r="AX405" s="2" t="s">
        <v>46</v>
      </c>
      <c r="AY405" s="2" t="s">
        <v>46</v>
      </c>
    </row>
    <row r="406" spans="1:51" ht="30" customHeight="1">
      <c r="A406" s="5" t="s">
        <v>465</v>
      </c>
      <c r="B406" s="5" t="s">
        <v>939</v>
      </c>
      <c r="C406" s="5" t="s">
        <v>316</v>
      </c>
      <c r="D406" s="6">
        <v>1</v>
      </c>
      <c r="E406" s="7">
        <v>0</v>
      </c>
      <c r="F406" s="8">
        <f>TRUNC(E406*D406,1)</f>
        <v>0</v>
      </c>
      <c r="G406" s="7">
        <v>0</v>
      </c>
      <c r="H406" s="8">
        <f>TRUNC(G406*D406,1)</f>
        <v>0</v>
      </c>
      <c r="I406" s="7">
        <f>TRUNC(SUMIF(V404:V406, RIGHTB(O406, 1), H404:H406)*U406, 2)</f>
        <v>565.98</v>
      </c>
      <c r="J406" s="8">
        <f>TRUNC(I406*D406,1)</f>
        <v>565.9</v>
      </c>
      <c r="K406" s="7">
        <f t="shared" si="61"/>
        <v>565.9</v>
      </c>
      <c r="L406" s="8">
        <f t="shared" si="61"/>
        <v>565.9</v>
      </c>
      <c r="M406" s="5" t="s">
        <v>46</v>
      </c>
      <c r="N406" s="2" t="s">
        <v>617</v>
      </c>
      <c r="O406" s="2" t="s">
        <v>317</v>
      </c>
      <c r="P406" s="2" t="s">
        <v>55</v>
      </c>
      <c r="Q406" s="2" t="s">
        <v>55</v>
      </c>
      <c r="R406" s="2" t="s">
        <v>55</v>
      </c>
      <c r="S406" s="3">
        <v>1</v>
      </c>
      <c r="T406" s="3">
        <v>2</v>
      </c>
      <c r="U406" s="3">
        <v>0.06</v>
      </c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46</v>
      </c>
      <c r="AW406" s="2" t="s">
        <v>940</v>
      </c>
      <c r="AX406" s="2" t="s">
        <v>46</v>
      </c>
      <c r="AY406" s="2" t="s">
        <v>46</v>
      </c>
    </row>
    <row r="407" spans="1:51" ht="30" customHeight="1">
      <c r="A407" s="5" t="s">
        <v>299</v>
      </c>
      <c r="B407" s="5" t="s">
        <v>46</v>
      </c>
      <c r="C407" s="5" t="s">
        <v>46</v>
      </c>
      <c r="D407" s="6"/>
      <c r="E407" s="7"/>
      <c r="F407" s="8">
        <f>TRUNC(SUMIF(N404:N406, N403, F404:F406),0)</f>
        <v>0</v>
      </c>
      <c r="G407" s="7"/>
      <c r="H407" s="8">
        <f>TRUNC(SUMIF(N404:N406, N403, H404:H406),0)</f>
        <v>9433</v>
      </c>
      <c r="I407" s="7"/>
      <c r="J407" s="8">
        <f>TRUNC(SUMIF(N404:N406, N403, J404:J406),0)</f>
        <v>565</v>
      </c>
      <c r="K407" s="7"/>
      <c r="L407" s="8">
        <f>F407+H407+J407</f>
        <v>9998</v>
      </c>
      <c r="M407" s="5" t="s">
        <v>46</v>
      </c>
      <c r="N407" s="2" t="s">
        <v>75</v>
      </c>
      <c r="O407" s="2" t="s">
        <v>75</v>
      </c>
      <c r="P407" s="2" t="s">
        <v>46</v>
      </c>
      <c r="Q407" s="2" t="s">
        <v>46</v>
      </c>
      <c r="R407" s="2" t="s">
        <v>46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46</v>
      </c>
      <c r="AW407" s="2" t="s">
        <v>46</v>
      </c>
      <c r="AX407" s="2" t="s">
        <v>46</v>
      </c>
      <c r="AY407" s="2" t="s">
        <v>46</v>
      </c>
    </row>
    <row r="408" spans="1:51" ht="30" customHeight="1">
      <c r="A408" s="6"/>
      <c r="B408" s="6"/>
      <c r="C408" s="6"/>
      <c r="D408" s="6"/>
      <c r="E408" s="7"/>
      <c r="F408" s="8"/>
      <c r="G408" s="7"/>
      <c r="H408" s="8"/>
      <c r="I408" s="7"/>
      <c r="J408" s="8"/>
      <c r="K408" s="7"/>
      <c r="L408" s="8"/>
      <c r="M408" s="6"/>
    </row>
    <row r="409" spans="1:51" ht="30" customHeight="1">
      <c r="A409" s="77" t="s">
        <v>941</v>
      </c>
      <c r="B409" s="77"/>
      <c r="C409" s="77"/>
      <c r="D409" s="77"/>
      <c r="E409" s="78"/>
      <c r="F409" s="79"/>
      <c r="G409" s="78"/>
      <c r="H409" s="79"/>
      <c r="I409" s="78"/>
      <c r="J409" s="79"/>
      <c r="K409" s="78"/>
      <c r="L409" s="79"/>
      <c r="M409" s="77"/>
      <c r="N409" s="1" t="s">
        <v>622</v>
      </c>
    </row>
    <row r="410" spans="1:51" ht="30" customHeight="1">
      <c r="A410" s="5" t="s">
        <v>693</v>
      </c>
      <c r="B410" s="5" t="s">
        <v>335</v>
      </c>
      <c r="C410" s="5" t="s">
        <v>336</v>
      </c>
      <c r="D410" s="6">
        <v>0.05</v>
      </c>
      <c r="E410" s="7">
        <f>단가대비표!O84</f>
        <v>0</v>
      </c>
      <c r="F410" s="8">
        <f>TRUNC(E410*D410,1)</f>
        <v>0</v>
      </c>
      <c r="G410" s="7">
        <f>단가대비표!P84</f>
        <v>206253</v>
      </c>
      <c r="H410" s="8">
        <f>TRUNC(G410*D410,1)</f>
        <v>10312.6</v>
      </c>
      <c r="I410" s="7">
        <f>단가대비표!V84</f>
        <v>0</v>
      </c>
      <c r="J410" s="8">
        <f>TRUNC(I410*D410,1)</f>
        <v>0</v>
      </c>
      <c r="K410" s="7">
        <f t="shared" ref="K410:L412" si="62">TRUNC(E410+G410+I410,1)</f>
        <v>206253</v>
      </c>
      <c r="L410" s="8">
        <f t="shared" si="62"/>
        <v>10312.6</v>
      </c>
      <c r="M410" s="5" t="s">
        <v>46</v>
      </c>
      <c r="N410" s="2" t="s">
        <v>622</v>
      </c>
      <c r="O410" s="2" t="s">
        <v>694</v>
      </c>
      <c r="P410" s="2" t="s">
        <v>55</v>
      </c>
      <c r="Q410" s="2" t="s">
        <v>55</v>
      </c>
      <c r="R410" s="2" t="s">
        <v>54</v>
      </c>
      <c r="S410" s="3"/>
      <c r="T410" s="3"/>
      <c r="U410" s="3"/>
      <c r="V410" s="3">
        <v>1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46</v>
      </c>
      <c r="AW410" s="2" t="s">
        <v>942</v>
      </c>
      <c r="AX410" s="2" t="s">
        <v>46</v>
      </c>
      <c r="AY410" s="2" t="s">
        <v>46</v>
      </c>
    </row>
    <row r="411" spans="1:51" ht="30" customHeight="1">
      <c r="A411" s="5" t="s">
        <v>334</v>
      </c>
      <c r="B411" s="5" t="s">
        <v>335</v>
      </c>
      <c r="C411" s="5" t="s">
        <v>336</v>
      </c>
      <c r="D411" s="6">
        <v>0.01</v>
      </c>
      <c r="E411" s="7">
        <f>단가대비표!O71</f>
        <v>0</v>
      </c>
      <c r="F411" s="8">
        <f>TRUNC(E411*D411,1)</f>
        <v>0</v>
      </c>
      <c r="G411" s="7">
        <f>단가대비표!P71</f>
        <v>141096</v>
      </c>
      <c r="H411" s="8">
        <f>TRUNC(G411*D411,1)</f>
        <v>1410.9</v>
      </c>
      <c r="I411" s="7">
        <f>단가대비표!V71</f>
        <v>0</v>
      </c>
      <c r="J411" s="8">
        <f>TRUNC(I411*D411,1)</f>
        <v>0</v>
      </c>
      <c r="K411" s="7">
        <f t="shared" si="62"/>
        <v>141096</v>
      </c>
      <c r="L411" s="8">
        <f t="shared" si="62"/>
        <v>1410.9</v>
      </c>
      <c r="M411" s="5" t="s">
        <v>46</v>
      </c>
      <c r="N411" s="2" t="s">
        <v>622</v>
      </c>
      <c r="O411" s="2" t="s">
        <v>337</v>
      </c>
      <c r="P411" s="2" t="s">
        <v>55</v>
      </c>
      <c r="Q411" s="2" t="s">
        <v>55</v>
      </c>
      <c r="R411" s="2" t="s">
        <v>54</v>
      </c>
      <c r="S411" s="3"/>
      <c r="T411" s="3"/>
      <c r="U411" s="3"/>
      <c r="V411" s="3">
        <v>1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46</v>
      </c>
      <c r="AW411" s="2" t="s">
        <v>943</v>
      </c>
      <c r="AX411" s="2" t="s">
        <v>46</v>
      </c>
      <c r="AY411" s="2" t="s">
        <v>46</v>
      </c>
    </row>
    <row r="412" spans="1:51" ht="30" customHeight="1">
      <c r="A412" s="5" t="s">
        <v>465</v>
      </c>
      <c r="B412" s="5" t="s">
        <v>568</v>
      </c>
      <c r="C412" s="5" t="s">
        <v>316</v>
      </c>
      <c r="D412" s="6">
        <v>1</v>
      </c>
      <c r="E412" s="7">
        <v>0</v>
      </c>
      <c r="F412" s="8">
        <f>TRUNC(E412*D412,1)</f>
        <v>0</v>
      </c>
      <c r="G412" s="7">
        <v>0</v>
      </c>
      <c r="H412" s="8">
        <f>TRUNC(G412*D412,1)</f>
        <v>0</v>
      </c>
      <c r="I412" s="7">
        <f>TRUNC(SUMIF(V410:V412, RIGHTB(O412, 1), H410:H412)*U412, 2)</f>
        <v>351.7</v>
      </c>
      <c r="J412" s="8">
        <f>TRUNC(I412*D412,1)</f>
        <v>351.7</v>
      </c>
      <c r="K412" s="7">
        <f t="shared" si="62"/>
        <v>351.7</v>
      </c>
      <c r="L412" s="8">
        <f t="shared" si="62"/>
        <v>351.7</v>
      </c>
      <c r="M412" s="5" t="s">
        <v>46</v>
      </c>
      <c r="N412" s="2" t="s">
        <v>622</v>
      </c>
      <c r="O412" s="2" t="s">
        <v>317</v>
      </c>
      <c r="P412" s="2" t="s">
        <v>55</v>
      </c>
      <c r="Q412" s="2" t="s">
        <v>55</v>
      </c>
      <c r="R412" s="2" t="s">
        <v>55</v>
      </c>
      <c r="S412" s="3">
        <v>1</v>
      </c>
      <c r="T412" s="3">
        <v>2</v>
      </c>
      <c r="U412" s="3">
        <v>0.03</v>
      </c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46</v>
      </c>
      <c r="AW412" s="2" t="s">
        <v>944</v>
      </c>
      <c r="AX412" s="2" t="s">
        <v>46</v>
      </c>
      <c r="AY412" s="2" t="s">
        <v>46</v>
      </c>
    </row>
    <row r="413" spans="1:51" ht="30" customHeight="1">
      <c r="A413" s="5" t="s">
        <v>299</v>
      </c>
      <c r="B413" s="5" t="s">
        <v>46</v>
      </c>
      <c r="C413" s="5" t="s">
        <v>46</v>
      </c>
      <c r="D413" s="6"/>
      <c r="E413" s="7"/>
      <c r="F413" s="8">
        <f>TRUNC(SUMIF(N410:N412, N409, F410:F412),0)</f>
        <v>0</v>
      </c>
      <c r="G413" s="7"/>
      <c r="H413" s="8">
        <f>TRUNC(SUMIF(N410:N412, N409, H410:H412),0)</f>
        <v>11723</v>
      </c>
      <c r="I413" s="7"/>
      <c r="J413" s="8">
        <f>TRUNC(SUMIF(N410:N412, N409, J410:J412),0)</f>
        <v>351</v>
      </c>
      <c r="K413" s="7"/>
      <c r="L413" s="8">
        <f>F413+H413+J413</f>
        <v>12074</v>
      </c>
      <c r="M413" s="5" t="s">
        <v>46</v>
      </c>
      <c r="N413" s="2" t="s">
        <v>75</v>
      </c>
      <c r="O413" s="2" t="s">
        <v>75</v>
      </c>
      <c r="P413" s="2" t="s">
        <v>46</v>
      </c>
      <c r="Q413" s="2" t="s">
        <v>46</v>
      </c>
      <c r="R413" s="2" t="s">
        <v>46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46</v>
      </c>
      <c r="AW413" s="2" t="s">
        <v>46</v>
      </c>
      <c r="AX413" s="2" t="s">
        <v>46</v>
      </c>
      <c r="AY413" s="2" t="s">
        <v>46</v>
      </c>
    </row>
    <row r="414" spans="1:51" ht="30" customHeight="1">
      <c r="A414" s="6"/>
      <c r="B414" s="6"/>
      <c r="C414" s="6"/>
      <c r="D414" s="6"/>
      <c r="E414" s="7"/>
      <c r="F414" s="8"/>
      <c r="G414" s="7"/>
      <c r="H414" s="8"/>
      <c r="I414" s="7"/>
      <c r="J414" s="8"/>
      <c r="K414" s="7"/>
      <c r="L414" s="8"/>
      <c r="M414" s="6"/>
    </row>
    <row r="415" spans="1:51" ht="30" customHeight="1">
      <c r="A415" s="77" t="s">
        <v>945</v>
      </c>
      <c r="B415" s="77"/>
      <c r="C415" s="77"/>
      <c r="D415" s="77"/>
      <c r="E415" s="78"/>
      <c r="F415" s="79"/>
      <c r="G415" s="78"/>
      <c r="H415" s="79"/>
      <c r="I415" s="78"/>
      <c r="J415" s="79"/>
      <c r="K415" s="78"/>
      <c r="L415" s="79"/>
      <c r="M415" s="77"/>
      <c r="N415" s="1" t="s">
        <v>636</v>
      </c>
    </row>
    <row r="416" spans="1:51" ht="30" customHeight="1">
      <c r="A416" s="5" t="s">
        <v>693</v>
      </c>
      <c r="B416" s="5" t="s">
        <v>335</v>
      </c>
      <c r="C416" s="5" t="s">
        <v>336</v>
      </c>
      <c r="D416" s="6">
        <v>3.5000000000000003E-2</v>
      </c>
      <c r="E416" s="7">
        <f>단가대비표!O84</f>
        <v>0</v>
      </c>
      <c r="F416" s="8">
        <f>TRUNC(E416*D416,1)</f>
        <v>0</v>
      </c>
      <c r="G416" s="7">
        <f>단가대비표!P84</f>
        <v>206253</v>
      </c>
      <c r="H416" s="8">
        <f>TRUNC(G416*D416,1)</f>
        <v>7218.8</v>
      </c>
      <c r="I416" s="7">
        <f>단가대비표!V84</f>
        <v>0</v>
      </c>
      <c r="J416" s="8">
        <f>TRUNC(I416*D416,1)</f>
        <v>0</v>
      </c>
      <c r="K416" s="7">
        <f>TRUNC(E416+G416+I416,1)</f>
        <v>206253</v>
      </c>
      <c r="L416" s="8">
        <f>TRUNC(F416+H416+J416,1)</f>
        <v>7218.8</v>
      </c>
      <c r="M416" s="5" t="s">
        <v>46</v>
      </c>
      <c r="N416" s="2" t="s">
        <v>636</v>
      </c>
      <c r="O416" s="2" t="s">
        <v>694</v>
      </c>
      <c r="P416" s="2" t="s">
        <v>55</v>
      </c>
      <c r="Q416" s="2" t="s">
        <v>55</v>
      </c>
      <c r="R416" s="2" t="s">
        <v>54</v>
      </c>
      <c r="S416" s="3"/>
      <c r="T416" s="3"/>
      <c r="U416" s="3"/>
      <c r="V416" s="3">
        <v>1</v>
      </c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46</v>
      </c>
      <c r="AW416" s="2" t="s">
        <v>946</v>
      </c>
      <c r="AX416" s="2" t="s">
        <v>46</v>
      </c>
      <c r="AY416" s="2" t="s">
        <v>46</v>
      </c>
    </row>
    <row r="417" spans="1:51" ht="30" customHeight="1">
      <c r="A417" s="5" t="s">
        <v>465</v>
      </c>
      <c r="B417" s="5" t="s">
        <v>947</v>
      </c>
      <c r="C417" s="5" t="s">
        <v>316</v>
      </c>
      <c r="D417" s="6">
        <v>1</v>
      </c>
      <c r="E417" s="7">
        <v>0</v>
      </c>
      <c r="F417" s="8">
        <f>TRUNC(E417*D417,1)</f>
        <v>0</v>
      </c>
      <c r="G417" s="7">
        <v>0</v>
      </c>
      <c r="H417" s="8">
        <f>TRUNC(G417*D417,1)</f>
        <v>0</v>
      </c>
      <c r="I417" s="7">
        <f>TRUNC(SUMIF(V416:V417, RIGHTB(O417, 1), H416:H417)*U417, 2)</f>
        <v>288.75</v>
      </c>
      <c r="J417" s="8">
        <f>TRUNC(I417*D417,1)</f>
        <v>288.7</v>
      </c>
      <c r="K417" s="7">
        <f>TRUNC(E417+G417+I417,1)</f>
        <v>288.7</v>
      </c>
      <c r="L417" s="8">
        <f>TRUNC(F417+H417+J417,1)</f>
        <v>288.7</v>
      </c>
      <c r="M417" s="5" t="s">
        <v>46</v>
      </c>
      <c r="N417" s="2" t="s">
        <v>636</v>
      </c>
      <c r="O417" s="2" t="s">
        <v>317</v>
      </c>
      <c r="P417" s="2" t="s">
        <v>55</v>
      </c>
      <c r="Q417" s="2" t="s">
        <v>55</v>
      </c>
      <c r="R417" s="2" t="s">
        <v>55</v>
      </c>
      <c r="S417" s="3">
        <v>1</v>
      </c>
      <c r="T417" s="3">
        <v>2</v>
      </c>
      <c r="U417" s="3">
        <v>0.04</v>
      </c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46</v>
      </c>
      <c r="AW417" s="2" t="s">
        <v>948</v>
      </c>
      <c r="AX417" s="2" t="s">
        <v>46</v>
      </c>
      <c r="AY417" s="2" t="s">
        <v>46</v>
      </c>
    </row>
    <row r="418" spans="1:51" ht="30" customHeight="1">
      <c r="A418" s="5" t="s">
        <v>299</v>
      </c>
      <c r="B418" s="5" t="s">
        <v>46</v>
      </c>
      <c r="C418" s="5" t="s">
        <v>46</v>
      </c>
      <c r="D418" s="6"/>
      <c r="E418" s="7"/>
      <c r="F418" s="8">
        <f>TRUNC(SUMIF(N416:N417, N415, F416:F417),0)</f>
        <v>0</v>
      </c>
      <c r="G418" s="7"/>
      <c r="H418" s="8">
        <f>TRUNC(SUMIF(N416:N417, N415, H416:H417),0)</f>
        <v>7218</v>
      </c>
      <c r="I418" s="7"/>
      <c r="J418" s="8">
        <f>TRUNC(SUMIF(N416:N417, N415, J416:J417),0)</f>
        <v>288</v>
      </c>
      <c r="K418" s="7"/>
      <c r="L418" s="8">
        <f>F418+H418+J418</f>
        <v>7506</v>
      </c>
      <c r="M418" s="5" t="s">
        <v>46</v>
      </c>
      <c r="N418" s="2" t="s">
        <v>75</v>
      </c>
      <c r="O418" s="2" t="s">
        <v>75</v>
      </c>
      <c r="P418" s="2" t="s">
        <v>46</v>
      </c>
      <c r="Q418" s="2" t="s">
        <v>46</v>
      </c>
      <c r="R418" s="2" t="s">
        <v>46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46</v>
      </c>
      <c r="AW418" s="2" t="s">
        <v>46</v>
      </c>
      <c r="AX418" s="2" t="s">
        <v>46</v>
      </c>
      <c r="AY418" s="2" t="s">
        <v>46</v>
      </c>
    </row>
    <row r="419" spans="1:51" ht="30" customHeight="1">
      <c r="A419" s="6"/>
      <c r="B419" s="6"/>
      <c r="C419" s="6"/>
      <c r="D419" s="6"/>
      <c r="E419" s="7"/>
      <c r="F419" s="8"/>
      <c r="G419" s="7"/>
      <c r="H419" s="8"/>
      <c r="I419" s="7"/>
      <c r="J419" s="8"/>
      <c r="K419" s="7"/>
      <c r="L419" s="8"/>
      <c r="M419" s="6"/>
    </row>
    <row r="420" spans="1:51" ht="30" customHeight="1">
      <c r="A420" s="77" t="s">
        <v>949</v>
      </c>
      <c r="B420" s="77"/>
      <c r="C420" s="77"/>
      <c r="D420" s="77"/>
      <c r="E420" s="78"/>
      <c r="F420" s="79"/>
      <c r="G420" s="78"/>
      <c r="H420" s="79"/>
      <c r="I420" s="78"/>
      <c r="J420" s="79"/>
      <c r="K420" s="78"/>
      <c r="L420" s="79"/>
      <c r="M420" s="77"/>
      <c r="N420" s="1" t="s">
        <v>705</v>
      </c>
    </row>
    <row r="421" spans="1:51" ht="30" customHeight="1">
      <c r="A421" s="5" t="s">
        <v>377</v>
      </c>
      <c r="B421" s="5" t="s">
        <v>335</v>
      </c>
      <c r="C421" s="5" t="s">
        <v>336</v>
      </c>
      <c r="D421" s="6">
        <v>2.4E-2</v>
      </c>
      <c r="E421" s="7">
        <f>단가대비표!O82</f>
        <v>0</v>
      </c>
      <c r="F421" s="8">
        <f>TRUNC(E421*D421,1)</f>
        <v>0</v>
      </c>
      <c r="G421" s="7">
        <f>단가대비표!P82</f>
        <v>228423</v>
      </c>
      <c r="H421" s="8">
        <f>TRUNC(G421*D421,1)</f>
        <v>5482.1</v>
      </c>
      <c r="I421" s="7">
        <f>단가대비표!V82</f>
        <v>0</v>
      </c>
      <c r="J421" s="8">
        <f>TRUNC(I421*D421,1)</f>
        <v>0</v>
      </c>
      <c r="K421" s="7">
        <f>TRUNC(E421+G421+I421,1)</f>
        <v>228423</v>
      </c>
      <c r="L421" s="8">
        <f>TRUNC(F421+H421+J421,1)</f>
        <v>5482.1</v>
      </c>
      <c r="M421" s="5" t="s">
        <v>46</v>
      </c>
      <c r="N421" s="2" t="s">
        <v>705</v>
      </c>
      <c r="O421" s="2" t="s">
        <v>378</v>
      </c>
      <c r="P421" s="2" t="s">
        <v>55</v>
      </c>
      <c r="Q421" s="2" t="s">
        <v>55</v>
      </c>
      <c r="R421" s="2" t="s">
        <v>54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46</v>
      </c>
      <c r="AW421" s="2" t="s">
        <v>950</v>
      </c>
      <c r="AX421" s="2" t="s">
        <v>46</v>
      </c>
      <c r="AY421" s="2" t="s">
        <v>46</v>
      </c>
    </row>
    <row r="422" spans="1:51" ht="30" customHeight="1">
      <c r="A422" s="5" t="s">
        <v>299</v>
      </c>
      <c r="B422" s="5" t="s">
        <v>46</v>
      </c>
      <c r="C422" s="5" t="s">
        <v>46</v>
      </c>
      <c r="D422" s="6"/>
      <c r="E422" s="7"/>
      <c r="F422" s="8">
        <f>TRUNC(SUMIF(N421:N421, N420, F421:F421),0)</f>
        <v>0</v>
      </c>
      <c r="G422" s="7"/>
      <c r="H422" s="8">
        <f>TRUNC(SUMIF(N421:N421, N420, H421:H421),0)</f>
        <v>5482</v>
      </c>
      <c r="I422" s="7"/>
      <c r="J422" s="8">
        <f>TRUNC(SUMIF(N421:N421, N420, J421:J421),0)</f>
        <v>0</v>
      </c>
      <c r="K422" s="7"/>
      <c r="L422" s="8">
        <f>F422+H422+J422</f>
        <v>5482</v>
      </c>
      <c r="M422" s="5" t="s">
        <v>46</v>
      </c>
      <c r="N422" s="2" t="s">
        <v>75</v>
      </c>
      <c r="O422" s="2" t="s">
        <v>75</v>
      </c>
      <c r="P422" s="2" t="s">
        <v>46</v>
      </c>
      <c r="Q422" s="2" t="s">
        <v>46</v>
      </c>
      <c r="R422" s="2" t="s">
        <v>46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46</v>
      </c>
      <c r="AW422" s="2" t="s">
        <v>46</v>
      </c>
      <c r="AX422" s="2" t="s">
        <v>46</v>
      </c>
      <c r="AY422" s="2" t="s">
        <v>46</v>
      </c>
    </row>
    <row r="423" spans="1:51" ht="30" customHeight="1">
      <c r="A423" s="6"/>
      <c r="B423" s="6"/>
      <c r="C423" s="6"/>
      <c r="D423" s="6"/>
      <c r="E423" s="7"/>
      <c r="F423" s="8"/>
      <c r="G423" s="7"/>
      <c r="H423" s="8"/>
      <c r="I423" s="7"/>
      <c r="J423" s="8"/>
      <c r="K423" s="7"/>
      <c r="L423" s="8"/>
      <c r="M423" s="6"/>
    </row>
    <row r="424" spans="1:51" ht="30" customHeight="1">
      <c r="A424" s="77" t="s">
        <v>951</v>
      </c>
      <c r="B424" s="77"/>
      <c r="C424" s="77"/>
      <c r="D424" s="77"/>
      <c r="E424" s="78"/>
      <c r="F424" s="79"/>
      <c r="G424" s="78"/>
      <c r="H424" s="79"/>
      <c r="I424" s="78"/>
      <c r="J424" s="79"/>
      <c r="K424" s="78"/>
      <c r="L424" s="79"/>
      <c r="M424" s="77"/>
      <c r="N424" s="1" t="s">
        <v>711</v>
      </c>
    </row>
    <row r="425" spans="1:51" ht="30" customHeight="1">
      <c r="A425" s="5" t="s">
        <v>952</v>
      </c>
      <c r="B425" s="5" t="s">
        <v>953</v>
      </c>
      <c r="C425" s="5" t="s">
        <v>156</v>
      </c>
      <c r="D425" s="6">
        <v>1.52</v>
      </c>
      <c r="E425" s="7">
        <f>단가대비표!O63</f>
        <v>73</v>
      </c>
      <c r="F425" s="8">
        <f t="shared" ref="F425:F431" si="63">TRUNC(E425*D425,1)</f>
        <v>110.9</v>
      </c>
      <c r="G425" s="7">
        <f>단가대비표!P63</f>
        <v>0</v>
      </c>
      <c r="H425" s="8">
        <f t="shared" ref="H425:H431" si="64">TRUNC(G425*D425,1)</f>
        <v>0</v>
      </c>
      <c r="I425" s="7">
        <f>단가대비표!V63</f>
        <v>0</v>
      </c>
      <c r="J425" s="8">
        <f t="shared" ref="J425:J431" si="65">TRUNC(I425*D425,1)</f>
        <v>0</v>
      </c>
      <c r="K425" s="7">
        <f t="shared" ref="K425:L431" si="66">TRUNC(E425+G425+I425,1)</f>
        <v>73</v>
      </c>
      <c r="L425" s="8">
        <f t="shared" si="66"/>
        <v>110.9</v>
      </c>
      <c r="M425" s="5" t="s">
        <v>46</v>
      </c>
      <c r="N425" s="2" t="s">
        <v>711</v>
      </c>
      <c r="O425" s="2" t="s">
        <v>954</v>
      </c>
      <c r="P425" s="2" t="s">
        <v>55</v>
      </c>
      <c r="Q425" s="2" t="s">
        <v>55</v>
      </c>
      <c r="R425" s="2" t="s">
        <v>54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46</v>
      </c>
      <c r="AW425" s="2" t="s">
        <v>955</v>
      </c>
      <c r="AX425" s="2" t="s">
        <v>46</v>
      </c>
      <c r="AY425" s="2" t="s">
        <v>46</v>
      </c>
    </row>
    <row r="426" spans="1:51" ht="30" customHeight="1">
      <c r="A426" s="5" t="s">
        <v>956</v>
      </c>
      <c r="B426" s="5" t="s">
        <v>46</v>
      </c>
      <c r="C426" s="5" t="s">
        <v>331</v>
      </c>
      <c r="D426" s="6">
        <v>0.32500000000000001</v>
      </c>
      <c r="E426" s="7">
        <f>단가대비표!O64</f>
        <v>1150</v>
      </c>
      <c r="F426" s="8">
        <f t="shared" si="63"/>
        <v>373.7</v>
      </c>
      <c r="G426" s="7">
        <f>단가대비표!P64</f>
        <v>0</v>
      </c>
      <c r="H426" s="8">
        <f t="shared" si="64"/>
        <v>0</v>
      </c>
      <c r="I426" s="7">
        <f>단가대비표!V64</f>
        <v>0</v>
      </c>
      <c r="J426" s="8">
        <f t="shared" si="65"/>
        <v>0</v>
      </c>
      <c r="K426" s="7">
        <f t="shared" si="66"/>
        <v>1150</v>
      </c>
      <c r="L426" s="8">
        <f t="shared" si="66"/>
        <v>373.7</v>
      </c>
      <c r="M426" s="5" t="s">
        <v>46</v>
      </c>
      <c r="N426" s="2" t="s">
        <v>711</v>
      </c>
      <c r="O426" s="2" t="s">
        <v>957</v>
      </c>
      <c r="P426" s="2" t="s">
        <v>55</v>
      </c>
      <c r="Q426" s="2" t="s">
        <v>55</v>
      </c>
      <c r="R426" s="2" t="s">
        <v>54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46</v>
      </c>
      <c r="AW426" s="2" t="s">
        <v>958</v>
      </c>
      <c r="AX426" s="2" t="s">
        <v>46</v>
      </c>
      <c r="AY426" s="2" t="s">
        <v>46</v>
      </c>
    </row>
    <row r="427" spans="1:51" ht="30" customHeight="1">
      <c r="A427" s="5" t="s">
        <v>470</v>
      </c>
      <c r="B427" s="5" t="s">
        <v>689</v>
      </c>
      <c r="C427" s="5" t="s">
        <v>331</v>
      </c>
      <c r="D427" s="6">
        <v>0.66700000000000004</v>
      </c>
      <c r="E427" s="7">
        <f>단가대비표!O60</f>
        <v>728</v>
      </c>
      <c r="F427" s="8">
        <f t="shared" si="63"/>
        <v>485.5</v>
      </c>
      <c r="G427" s="7">
        <f>단가대비표!P60</f>
        <v>0</v>
      </c>
      <c r="H427" s="8">
        <f t="shared" si="64"/>
        <v>0</v>
      </c>
      <c r="I427" s="7">
        <f>단가대비표!V60</f>
        <v>0</v>
      </c>
      <c r="J427" s="8">
        <f t="shared" si="65"/>
        <v>0</v>
      </c>
      <c r="K427" s="7">
        <f t="shared" si="66"/>
        <v>728</v>
      </c>
      <c r="L427" s="8">
        <f t="shared" si="66"/>
        <v>485.5</v>
      </c>
      <c r="M427" s="5" t="s">
        <v>46</v>
      </c>
      <c r="N427" s="2" t="s">
        <v>711</v>
      </c>
      <c r="O427" s="2" t="s">
        <v>690</v>
      </c>
      <c r="P427" s="2" t="s">
        <v>55</v>
      </c>
      <c r="Q427" s="2" t="s">
        <v>55</v>
      </c>
      <c r="R427" s="2" t="s">
        <v>54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46</v>
      </c>
      <c r="AW427" s="2" t="s">
        <v>959</v>
      </c>
      <c r="AX427" s="2" t="s">
        <v>46</v>
      </c>
      <c r="AY427" s="2" t="s">
        <v>46</v>
      </c>
    </row>
    <row r="428" spans="1:51" ht="30" customHeight="1">
      <c r="A428" s="5" t="s">
        <v>474</v>
      </c>
      <c r="B428" s="5" t="s">
        <v>475</v>
      </c>
      <c r="C428" s="5" t="s">
        <v>476</v>
      </c>
      <c r="D428" s="6">
        <v>0.18</v>
      </c>
      <c r="E428" s="7">
        <f>단가대비표!O57</f>
        <v>200</v>
      </c>
      <c r="F428" s="8">
        <f t="shared" si="63"/>
        <v>36</v>
      </c>
      <c r="G428" s="7">
        <f>단가대비표!P57</f>
        <v>0</v>
      </c>
      <c r="H428" s="8">
        <f t="shared" si="64"/>
        <v>0</v>
      </c>
      <c r="I428" s="7">
        <f>단가대비표!V57</f>
        <v>0</v>
      </c>
      <c r="J428" s="8">
        <f t="shared" si="65"/>
        <v>0</v>
      </c>
      <c r="K428" s="7">
        <f t="shared" si="66"/>
        <v>200</v>
      </c>
      <c r="L428" s="8">
        <f t="shared" si="66"/>
        <v>36</v>
      </c>
      <c r="M428" s="5" t="s">
        <v>46</v>
      </c>
      <c r="N428" s="2" t="s">
        <v>711</v>
      </c>
      <c r="O428" s="2" t="s">
        <v>477</v>
      </c>
      <c r="P428" s="2" t="s">
        <v>55</v>
      </c>
      <c r="Q428" s="2" t="s">
        <v>55</v>
      </c>
      <c r="R428" s="2" t="s">
        <v>54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46</v>
      </c>
      <c r="AW428" s="2" t="s">
        <v>960</v>
      </c>
      <c r="AX428" s="2" t="s">
        <v>46</v>
      </c>
      <c r="AY428" s="2" t="s">
        <v>46</v>
      </c>
    </row>
    <row r="429" spans="1:51" ht="30" customHeight="1">
      <c r="A429" s="5" t="s">
        <v>461</v>
      </c>
      <c r="B429" s="5" t="s">
        <v>335</v>
      </c>
      <c r="C429" s="5" t="s">
        <v>336</v>
      </c>
      <c r="D429" s="6">
        <v>6.6000000000000003E-2</v>
      </c>
      <c r="E429" s="7">
        <f>단가대비표!O83</f>
        <v>0</v>
      </c>
      <c r="F429" s="8">
        <f t="shared" si="63"/>
        <v>0</v>
      </c>
      <c r="G429" s="7">
        <f>단가대비표!P83</f>
        <v>213676</v>
      </c>
      <c r="H429" s="8">
        <f t="shared" si="64"/>
        <v>14102.6</v>
      </c>
      <c r="I429" s="7">
        <f>단가대비표!V83</f>
        <v>0</v>
      </c>
      <c r="J429" s="8">
        <f t="shared" si="65"/>
        <v>0</v>
      </c>
      <c r="K429" s="7">
        <f t="shared" si="66"/>
        <v>213676</v>
      </c>
      <c r="L429" s="8">
        <f t="shared" si="66"/>
        <v>14102.6</v>
      </c>
      <c r="M429" s="5" t="s">
        <v>46</v>
      </c>
      <c r="N429" s="2" t="s">
        <v>711</v>
      </c>
      <c r="O429" s="2" t="s">
        <v>462</v>
      </c>
      <c r="P429" s="2" t="s">
        <v>55</v>
      </c>
      <c r="Q429" s="2" t="s">
        <v>55</v>
      </c>
      <c r="R429" s="2" t="s">
        <v>54</v>
      </c>
      <c r="S429" s="3"/>
      <c r="T429" s="3"/>
      <c r="U429" s="3"/>
      <c r="V429" s="3">
        <v>1</v>
      </c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46</v>
      </c>
      <c r="AW429" s="2" t="s">
        <v>961</v>
      </c>
      <c r="AX429" s="2" t="s">
        <v>46</v>
      </c>
      <c r="AY429" s="2" t="s">
        <v>46</v>
      </c>
    </row>
    <row r="430" spans="1:51" ht="30" customHeight="1">
      <c r="A430" s="5" t="s">
        <v>334</v>
      </c>
      <c r="B430" s="5" t="s">
        <v>335</v>
      </c>
      <c r="C430" s="5" t="s">
        <v>336</v>
      </c>
      <c r="D430" s="6">
        <v>1.7999999999999999E-2</v>
      </c>
      <c r="E430" s="7">
        <f>단가대비표!O71</f>
        <v>0</v>
      </c>
      <c r="F430" s="8">
        <f t="shared" si="63"/>
        <v>0</v>
      </c>
      <c r="G430" s="7">
        <f>단가대비표!P71</f>
        <v>141096</v>
      </c>
      <c r="H430" s="8">
        <f t="shared" si="64"/>
        <v>2539.6999999999998</v>
      </c>
      <c r="I430" s="7">
        <f>단가대비표!V71</f>
        <v>0</v>
      </c>
      <c r="J430" s="8">
        <f t="shared" si="65"/>
        <v>0</v>
      </c>
      <c r="K430" s="7">
        <f t="shared" si="66"/>
        <v>141096</v>
      </c>
      <c r="L430" s="8">
        <f t="shared" si="66"/>
        <v>2539.6999999999998</v>
      </c>
      <c r="M430" s="5" t="s">
        <v>46</v>
      </c>
      <c r="N430" s="2" t="s">
        <v>711</v>
      </c>
      <c r="O430" s="2" t="s">
        <v>337</v>
      </c>
      <c r="P430" s="2" t="s">
        <v>55</v>
      </c>
      <c r="Q430" s="2" t="s">
        <v>55</v>
      </c>
      <c r="R430" s="2" t="s">
        <v>54</v>
      </c>
      <c r="S430" s="3"/>
      <c r="T430" s="3"/>
      <c r="U430" s="3"/>
      <c r="V430" s="3">
        <v>1</v>
      </c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46</v>
      </c>
      <c r="AW430" s="2" t="s">
        <v>962</v>
      </c>
      <c r="AX430" s="2" t="s">
        <v>46</v>
      </c>
      <c r="AY430" s="2" t="s">
        <v>46</v>
      </c>
    </row>
    <row r="431" spans="1:51" ht="30" customHeight="1">
      <c r="A431" s="5" t="s">
        <v>465</v>
      </c>
      <c r="B431" s="5" t="s">
        <v>466</v>
      </c>
      <c r="C431" s="5" t="s">
        <v>316</v>
      </c>
      <c r="D431" s="6">
        <v>1</v>
      </c>
      <c r="E431" s="7">
        <v>0</v>
      </c>
      <c r="F431" s="8">
        <f t="shared" si="63"/>
        <v>0</v>
      </c>
      <c r="G431" s="7">
        <v>0</v>
      </c>
      <c r="H431" s="8">
        <f t="shared" si="64"/>
        <v>0</v>
      </c>
      <c r="I431" s="7">
        <f>TRUNC(SUMIF(V425:V431, RIGHTB(O431, 1), H425:H431)*U431, 2)</f>
        <v>332.84</v>
      </c>
      <c r="J431" s="8">
        <f t="shared" si="65"/>
        <v>332.8</v>
      </c>
      <c r="K431" s="7">
        <f t="shared" si="66"/>
        <v>332.8</v>
      </c>
      <c r="L431" s="8">
        <f t="shared" si="66"/>
        <v>332.8</v>
      </c>
      <c r="M431" s="5" t="s">
        <v>46</v>
      </c>
      <c r="N431" s="2" t="s">
        <v>711</v>
      </c>
      <c r="O431" s="2" t="s">
        <v>317</v>
      </c>
      <c r="P431" s="2" t="s">
        <v>55</v>
      </c>
      <c r="Q431" s="2" t="s">
        <v>55</v>
      </c>
      <c r="R431" s="2" t="s">
        <v>55</v>
      </c>
      <c r="S431" s="3">
        <v>1</v>
      </c>
      <c r="T431" s="3">
        <v>2</v>
      </c>
      <c r="U431" s="3">
        <v>0.02</v>
      </c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46</v>
      </c>
      <c r="AW431" s="2" t="s">
        <v>963</v>
      </c>
      <c r="AX431" s="2" t="s">
        <v>46</v>
      </c>
      <c r="AY431" s="2" t="s">
        <v>46</v>
      </c>
    </row>
    <row r="432" spans="1:51" ht="30" customHeight="1">
      <c r="A432" s="5" t="s">
        <v>299</v>
      </c>
      <c r="B432" s="5" t="s">
        <v>46</v>
      </c>
      <c r="C432" s="5" t="s">
        <v>46</v>
      </c>
      <c r="D432" s="6"/>
      <c r="E432" s="7"/>
      <c r="F432" s="8">
        <f>TRUNC(SUMIF(N425:N431, N424, F425:F431),0)</f>
        <v>1006</v>
      </c>
      <c r="G432" s="7"/>
      <c r="H432" s="8">
        <f>TRUNC(SUMIF(N425:N431, N424, H425:H431),0)</f>
        <v>16642</v>
      </c>
      <c r="I432" s="7"/>
      <c r="J432" s="8">
        <f>TRUNC(SUMIF(N425:N431, N424, J425:J431),0)</f>
        <v>332</v>
      </c>
      <c r="K432" s="7"/>
      <c r="L432" s="8">
        <f>F432+H432+J432</f>
        <v>17980</v>
      </c>
      <c r="M432" s="5" t="s">
        <v>46</v>
      </c>
      <c r="N432" s="2" t="s">
        <v>75</v>
      </c>
      <c r="O432" s="2" t="s">
        <v>75</v>
      </c>
      <c r="P432" s="2" t="s">
        <v>46</v>
      </c>
      <c r="Q432" s="2" t="s">
        <v>46</v>
      </c>
      <c r="R432" s="2" t="s">
        <v>46</v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46</v>
      </c>
      <c r="AW432" s="2" t="s">
        <v>46</v>
      </c>
      <c r="AX432" s="2" t="s">
        <v>46</v>
      </c>
      <c r="AY432" s="2" t="s">
        <v>46</v>
      </c>
    </row>
    <row r="433" spans="1:51" ht="30" customHeight="1">
      <c r="A433" s="6"/>
      <c r="B433" s="6"/>
      <c r="C433" s="6"/>
      <c r="D433" s="6"/>
      <c r="E433" s="7"/>
      <c r="F433" s="8"/>
      <c r="G433" s="7"/>
      <c r="H433" s="8"/>
      <c r="I433" s="7"/>
      <c r="J433" s="8"/>
      <c r="K433" s="7"/>
      <c r="L433" s="8"/>
      <c r="M433" s="6"/>
    </row>
    <row r="434" spans="1:51" ht="30" customHeight="1">
      <c r="A434" s="77" t="s">
        <v>964</v>
      </c>
      <c r="B434" s="77"/>
      <c r="C434" s="77"/>
      <c r="D434" s="77"/>
      <c r="E434" s="78"/>
      <c r="F434" s="79"/>
      <c r="G434" s="78"/>
      <c r="H434" s="79"/>
      <c r="I434" s="78"/>
      <c r="J434" s="79"/>
      <c r="K434" s="78"/>
      <c r="L434" s="79"/>
      <c r="M434" s="77"/>
      <c r="N434" s="1" t="s">
        <v>716</v>
      </c>
    </row>
    <row r="435" spans="1:51" ht="30" customHeight="1">
      <c r="A435" s="5" t="s">
        <v>965</v>
      </c>
      <c r="B435" s="5" t="s">
        <v>966</v>
      </c>
      <c r="C435" s="5" t="s">
        <v>348</v>
      </c>
      <c r="D435" s="6">
        <v>0.29599999999999999</v>
      </c>
      <c r="E435" s="7">
        <f>단가대비표!O65</f>
        <v>5583.33</v>
      </c>
      <c r="F435" s="8">
        <f>TRUNC(E435*D435,1)</f>
        <v>1652.6</v>
      </c>
      <c r="G435" s="7">
        <f>단가대비표!P65</f>
        <v>0</v>
      </c>
      <c r="H435" s="8">
        <f>TRUNC(G435*D435,1)</f>
        <v>0</v>
      </c>
      <c r="I435" s="7">
        <f>단가대비표!V65</f>
        <v>0</v>
      </c>
      <c r="J435" s="8">
        <f>TRUNC(I435*D435,1)</f>
        <v>0</v>
      </c>
      <c r="K435" s="7">
        <f>TRUNC(E435+G435+I435,1)</f>
        <v>5583.3</v>
      </c>
      <c r="L435" s="8">
        <f>TRUNC(F435+H435+J435,1)</f>
        <v>1652.6</v>
      </c>
      <c r="M435" s="5" t="s">
        <v>46</v>
      </c>
      <c r="N435" s="2" t="s">
        <v>716</v>
      </c>
      <c r="O435" s="2" t="s">
        <v>967</v>
      </c>
      <c r="P435" s="2" t="s">
        <v>55</v>
      </c>
      <c r="Q435" s="2" t="s">
        <v>55</v>
      </c>
      <c r="R435" s="2" t="s">
        <v>54</v>
      </c>
      <c r="S435" s="3"/>
      <c r="T435" s="3"/>
      <c r="U435" s="3"/>
      <c r="V435" s="3">
        <v>1</v>
      </c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46</v>
      </c>
      <c r="AW435" s="2" t="s">
        <v>968</v>
      </c>
      <c r="AX435" s="2" t="s">
        <v>46</v>
      </c>
      <c r="AY435" s="2" t="s">
        <v>46</v>
      </c>
    </row>
    <row r="436" spans="1:51" ht="30" customHeight="1">
      <c r="A436" s="5" t="s">
        <v>351</v>
      </c>
      <c r="B436" s="5" t="s">
        <v>969</v>
      </c>
      <c r="C436" s="5" t="s">
        <v>316</v>
      </c>
      <c r="D436" s="6">
        <v>1</v>
      </c>
      <c r="E436" s="7">
        <f>TRUNC(SUMIF(V435:V436, RIGHTB(O436, 1), F435:F436)*U436, 2)</f>
        <v>99.15</v>
      </c>
      <c r="F436" s="8">
        <f>TRUNC(E436*D436,1)</f>
        <v>99.1</v>
      </c>
      <c r="G436" s="7">
        <v>0</v>
      </c>
      <c r="H436" s="8">
        <f>TRUNC(G436*D436,1)</f>
        <v>0</v>
      </c>
      <c r="I436" s="7">
        <v>0</v>
      </c>
      <c r="J436" s="8">
        <f>TRUNC(I436*D436,1)</f>
        <v>0</v>
      </c>
      <c r="K436" s="7">
        <f>TRUNC(E436+G436+I436,1)</f>
        <v>99.1</v>
      </c>
      <c r="L436" s="8">
        <f>TRUNC(F436+H436+J436,1)</f>
        <v>99.1</v>
      </c>
      <c r="M436" s="5" t="s">
        <v>46</v>
      </c>
      <c r="N436" s="2" t="s">
        <v>716</v>
      </c>
      <c r="O436" s="2" t="s">
        <v>317</v>
      </c>
      <c r="P436" s="2" t="s">
        <v>55</v>
      </c>
      <c r="Q436" s="2" t="s">
        <v>55</v>
      </c>
      <c r="R436" s="2" t="s">
        <v>55</v>
      </c>
      <c r="S436" s="3">
        <v>0</v>
      </c>
      <c r="T436" s="3">
        <v>0</v>
      </c>
      <c r="U436" s="3">
        <v>0.06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46</v>
      </c>
      <c r="AW436" s="2" t="s">
        <v>970</v>
      </c>
      <c r="AX436" s="2" t="s">
        <v>46</v>
      </c>
      <c r="AY436" s="2" t="s">
        <v>46</v>
      </c>
    </row>
    <row r="437" spans="1:51" ht="30" customHeight="1">
      <c r="A437" s="5" t="s">
        <v>299</v>
      </c>
      <c r="B437" s="5" t="s">
        <v>46</v>
      </c>
      <c r="C437" s="5" t="s">
        <v>46</v>
      </c>
      <c r="D437" s="6"/>
      <c r="E437" s="7"/>
      <c r="F437" s="8">
        <f>TRUNC(SUMIF(N435:N436, N434, F435:F436),0)</f>
        <v>1751</v>
      </c>
      <c r="G437" s="7"/>
      <c r="H437" s="8">
        <f>TRUNC(SUMIF(N435:N436, N434, H435:H436),0)</f>
        <v>0</v>
      </c>
      <c r="I437" s="7"/>
      <c r="J437" s="8">
        <f>TRUNC(SUMIF(N435:N436, N434, J435:J436),0)</f>
        <v>0</v>
      </c>
      <c r="K437" s="7"/>
      <c r="L437" s="8">
        <f>F437+H437+J437</f>
        <v>1751</v>
      </c>
      <c r="M437" s="5" t="s">
        <v>46</v>
      </c>
      <c r="N437" s="2" t="s">
        <v>75</v>
      </c>
      <c r="O437" s="2" t="s">
        <v>75</v>
      </c>
      <c r="P437" s="2" t="s">
        <v>46</v>
      </c>
      <c r="Q437" s="2" t="s">
        <v>46</v>
      </c>
      <c r="R437" s="2" t="s">
        <v>46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46</v>
      </c>
      <c r="AW437" s="2" t="s">
        <v>46</v>
      </c>
      <c r="AX437" s="2" t="s">
        <v>46</v>
      </c>
      <c r="AY437" s="2" t="s">
        <v>46</v>
      </c>
    </row>
    <row r="438" spans="1:51" ht="30" customHeight="1">
      <c r="A438" s="6"/>
      <c r="B438" s="6"/>
      <c r="C438" s="6"/>
      <c r="D438" s="6"/>
      <c r="E438" s="7"/>
      <c r="F438" s="8"/>
      <c r="G438" s="7"/>
      <c r="H438" s="8"/>
      <c r="I438" s="7"/>
      <c r="J438" s="8"/>
      <c r="K438" s="7"/>
      <c r="L438" s="8"/>
      <c r="M438" s="6"/>
    </row>
    <row r="439" spans="1:51" ht="30" customHeight="1">
      <c r="A439" s="77" t="s">
        <v>971</v>
      </c>
      <c r="B439" s="77"/>
      <c r="C439" s="77"/>
      <c r="D439" s="77"/>
      <c r="E439" s="78"/>
      <c r="F439" s="79"/>
      <c r="G439" s="78"/>
      <c r="H439" s="79"/>
      <c r="I439" s="78"/>
      <c r="J439" s="79"/>
      <c r="K439" s="78"/>
      <c r="L439" s="79"/>
      <c r="M439" s="77"/>
      <c r="N439" s="1" t="s">
        <v>720</v>
      </c>
    </row>
    <row r="440" spans="1:51" ht="30" customHeight="1">
      <c r="A440" s="5" t="s">
        <v>461</v>
      </c>
      <c r="B440" s="5" t="s">
        <v>335</v>
      </c>
      <c r="C440" s="5" t="s">
        <v>336</v>
      </c>
      <c r="D440" s="6">
        <v>1.2E-2</v>
      </c>
      <c r="E440" s="7">
        <f>단가대비표!O83</f>
        <v>0</v>
      </c>
      <c r="F440" s="8">
        <f t="shared" ref="F440:F445" si="67">TRUNC(E440*D440,1)</f>
        <v>0</v>
      </c>
      <c r="G440" s="7">
        <f>단가대비표!P83</f>
        <v>213676</v>
      </c>
      <c r="H440" s="8">
        <f t="shared" ref="H440:H445" si="68">TRUNC(G440*D440,1)</f>
        <v>2564.1</v>
      </c>
      <c r="I440" s="7">
        <f>단가대비표!V83</f>
        <v>0</v>
      </c>
      <c r="J440" s="8">
        <f t="shared" ref="J440:J445" si="69">TRUNC(I440*D440,1)</f>
        <v>0</v>
      </c>
      <c r="K440" s="7">
        <f t="shared" ref="K440:L445" si="70">TRUNC(E440+G440+I440,1)</f>
        <v>213676</v>
      </c>
      <c r="L440" s="8">
        <f t="shared" si="70"/>
        <v>2564.1</v>
      </c>
      <c r="M440" s="5" t="s">
        <v>46</v>
      </c>
      <c r="N440" s="2" t="s">
        <v>720</v>
      </c>
      <c r="O440" s="2" t="s">
        <v>462</v>
      </c>
      <c r="P440" s="2" t="s">
        <v>55</v>
      </c>
      <c r="Q440" s="2" t="s">
        <v>55</v>
      </c>
      <c r="R440" s="2" t="s">
        <v>54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46</v>
      </c>
      <c r="AW440" s="2" t="s">
        <v>972</v>
      </c>
      <c r="AX440" s="2" t="s">
        <v>46</v>
      </c>
      <c r="AY440" s="2" t="s">
        <v>46</v>
      </c>
    </row>
    <row r="441" spans="1:51" ht="30" customHeight="1">
      <c r="A441" s="5" t="s">
        <v>334</v>
      </c>
      <c r="B441" s="5" t="s">
        <v>335</v>
      </c>
      <c r="C441" s="5" t="s">
        <v>336</v>
      </c>
      <c r="D441" s="6">
        <v>2E-3</v>
      </c>
      <c r="E441" s="7">
        <f>단가대비표!O71</f>
        <v>0</v>
      </c>
      <c r="F441" s="8">
        <f t="shared" si="67"/>
        <v>0</v>
      </c>
      <c r="G441" s="7">
        <f>단가대비표!P71</f>
        <v>141096</v>
      </c>
      <c r="H441" s="8">
        <f t="shared" si="68"/>
        <v>282.10000000000002</v>
      </c>
      <c r="I441" s="7">
        <f>단가대비표!V71</f>
        <v>0</v>
      </c>
      <c r="J441" s="8">
        <f t="shared" si="69"/>
        <v>0</v>
      </c>
      <c r="K441" s="7">
        <f t="shared" si="70"/>
        <v>141096</v>
      </c>
      <c r="L441" s="8">
        <f t="shared" si="70"/>
        <v>282.10000000000002</v>
      </c>
      <c r="M441" s="5" t="s">
        <v>46</v>
      </c>
      <c r="N441" s="2" t="s">
        <v>720</v>
      </c>
      <c r="O441" s="2" t="s">
        <v>337</v>
      </c>
      <c r="P441" s="2" t="s">
        <v>55</v>
      </c>
      <c r="Q441" s="2" t="s">
        <v>55</v>
      </c>
      <c r="R441" s="2" t="s">
        <v>54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 t="s">
        <v>46</v>
      </c>
      <c r="AW441" s="2" t="s">
        <v>973</v>
      </c>
      <c r="AX441" s="2" t="s">
        <v>46</v>
      </c>
      <c r="AY441" s="2" t="s">
        <v>46</v>
      </c>
    </row>
    <row r="442" spans="1:51" ht="30" customHeight="1">
      <c r="A442" s="5" t="s">
        <v>461</v>
      </c>
      <c r="B442" s="5" t="s">
        <v>335</v>
      </c>
      <c r="C442" s="5" t="s">
        <v>336</v>
      </c>
      <c r="D442" s="6">
        <v>1.2E-2</v>
      </c>
      <c r="E442" s="7">
        <f>단가대비표!O83</f>
        <v>0</v>
      </c>
      <c r="F442" s="8">
        <f t="shared" si="67"/>
        <v>0</v>
      </c>
      <c r="G442" s="7">
        <f>단가대비표!P83</f>
        <v>213676</v>
      </c>
      <c r="H442" s="8">
        <f t="shared" si="68"/>
        <v>2564.1</v>
      </c>
      <c r="I442" s="7">
        <f>단가대비표!V83</f>
        <v>0</v>
      </c>
      <c r="J442" s="8">
        <f t="shared" si="69"/>
        <v>0</v>
      </c>
      <c r="K442" s="7">
        <f t="shared" si="70"/>
        <v>213676</v>
      </c>
      <c r="L442" s="8">
        <f t="shared" si="70"/>
        <v>2564.1</v>
      </c>
      <c r="M442" s="5" t="s">
        <v>46</v>
      </c>
      <c r="N442" s="2" t="s">
        <v>720</v>
      </c>
      <c r="O442" s="2" t="s">
        <v>462</v>
      </c>
      <c r="P442" s="2" t="s">
        <v>55</v>
      </c>
      <c r="Q442" s="2" t="s">
        <v>55</v>
      </c>
      <c r="R442" s="2" t="s">
        <v>54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46</v>
      </c>
      <c r="AW442" s="2" t="s">
        <v>972</v>
      </c>
      <c r="AX442" s="2" t="s">
        <v>46</v>
      </c>
      <c r="AY442" s="2" t="s">
        <v>46</v>
      </c>
    </row>
    <row r="443" spans="1:51" ht="30" customHeight="1">
      <c r="A443" s="5" t="s">
        <v>334</v>
      </c>
      <c r="B443" s="5" t="s">
        <v>335</v>
      </c>
      <c r="C443" s="5" t="s">
        <v>336</v>
      </c>
      <c r="D443" s="6">
        <v>2E-3</v>
      </c>
      <c r="E443" s="7">
        <f>단가대비표!O71</f>
        <v>0</v>
      </c>
      <c r="F443" s="8">
        <f t="shared" si="67"/>
        <v>0</v>
      </c>
      <c r="G443" s="7">
        <f>단가대비표!P71</f>
        <v>141096</v>
      </c>
      <c r="H443" s="8">
        <f t="shared" si="68"/>
        <v>282.10000000000002</v>
      </c>
      <c r="I443" s="7">
        <f>단가대비표!V71</f>
        <v>0</v>
      </c>
      <c r="J443" s="8">
        <f t="shared" si="69"/>
        <v>0</v>
      </c>
      <c r="K443" s="7">
        <f t="shared" si="70"/>
        <v>141096</v>
      </c>
      <c r="L443" s="8">
        <f t="shared" si="70"/>
        <v>282.10000000000002</v>
      </c>
      <c r="M443" s="5" t="s">
        <v>46</v>
      </c>
      <c r="N443" s="2" t="s">
        <v>720</v>
      </c>
      <c r="O443" s="2" t="s">
        <v>337</v>
      </c>
      <c r="P443" s="2" t="s">
        <v>55</v>
      </c>
      <c r="Q443" s="2" t="s">
        <v>55</v>
      </c>
      <c r="R443" s="2" t="s">
        <v>54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46</v>
      </c>
      <c r="AW443" s="2" t="s">
        <v>973</v>
      </c>
      <c r="AX443" s="2" t="s">
        <v>46</v>
      </c>
      <c r="AY443" s="2" t="s">
        <v>46</v>
      </c>
    </row>
    <row r="444" spans="1:51" ht="30" customHeight="1">
      <c r="A444" s="5" t="s">
        <v>461</v>
      </c>
      <c r="B444" s="5" t="s">
        <v>335</v>
      </c>
      <c r="C444" s="5" t="s">
        <v>336</v>
      </c>
      <c r="D444" s="6">
        <v>1.2E-2</v>
      </c>
      <c r="E444" s="7">
        <f>단가대비표!O83</f>
        <v>0</v>
      </c>
      <c r="F444" s="8">
        <f t="shared" si="67"/>
        <v>0</v>
      </c>
      <c r="G444" s="7">
        <f>단가대비표!P83</f>
        <v>213676</v>
      </c>
      <c r="H444" s="8">
        <f t="shared" si="68"/>
        <v>2564.1</v>
      </c>
      <c r="I444" s="7">
        <f>단가대비표!V83</f>
        <v>0</v>
      </c>
      <c r="J444" s="8">
        <f t="shared" si="69"/>
        <v>0</v>
      </c>
      <c r="K444" s="7">
        <f t="shared" si="70"/>
        <v>213676</v>
      </c>
      <c r="L444" s="8">
        <f t="shared" si="70"/>
        <v>2564.1</v>
      </c>
      <c r="M444" s="5" t="s">
        <v>46</v>
      </c>
      <c r="N444" s="2" t="s">
        <v>720</v>
      </c>
      <c r="O444" s="2" t="s">
        <v>462</v>
      </c>
      <c r="P444" s="2" t="s">
        <v>55</v>
      </c>
      <c r="Q444" s="2" t="s">
        <v>55</v>
      </c>
      <c r="R444" s="2" t="s">
        <v>54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46</v>
      </c>
      <c r="AW444" s="2" t="s">
        <v>972</v>
      </c>
      <c r="AX444" s="2" t="s">
        <v>46</v>
      </c>
      <c r="AY444" s="2" t="s">
        <v>46</v>
      </c>
    </row>
    <row r="445" spans="1:51" ht="30" customHeight="1">
      <c r="A445" s="5" t="s">
        <v>334</v>
      </c>
      <c r="B445" s="5" t="s">
        <v>335</v>
      </c>
      <c r="C445" s="5" t="s">
        <v>336</v>
      </c>
      <c r="D445" s="6">
        <v>2E-3</v>
      </c>
      <c r="E445" s="7">
        <f>단가대비표!O71</f>
        <v>0</v>
      </c>
      <c r="F445" s="8">
        <f t="shared" si="67"/>
        <v>0</v>
      </c>
      <c r="G445" s="7">
        <f>단가대비표!P71</f>
        <v>141096</v>
      </c>
      <c r="H445" s="8">
        <f t="shared" si="68"/>
        <v>282.10000000000002</v>
      </c>
      <c r="I445" s="7">
        <f>단가대비표!V71</f>
        <v>0</v>
      </c>
      <c r="J445" s="8">
        <f t="shared" si="69"/>
        <v>0</v>
      </c>
      <c r="K445" s="7">
        <f t="shared" si="70"/>
        <v>141096</v>
      </c>
      <c r="L445" s="8">
        <f t="shared" si="70"/>
        <v>282.10000000000002</v>
      </c>
      <c r="M445" s="5" t="s">
        <v>46</v>
      </c>
      <c r="N445" s="2" t="s">
        <v>720</v>
      </c>
      <c r="O445" s="2" t="s">
        <v>337</v>
      </c>
      <c r="P445" s="2" t="s">
        <v>55</v>
      </c>
      <c r="Q445" s="2" t="s">
        <v>55</v>
      </c>
      <c r="R445" s="2" t="s">
        <v>54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46</v>
      </c>
      <c r="AW445" s="2" t="s">
        <v>973</v>
      </c>
      <c r="AX445" s="2" t="s">
        <v>46</v>
      </c>
      <c r="AY445" s="2" t="s">
        <v>46</v>
      </c>
    </row>
    <row r="446" spans="1:51" ht="30" customHeight="1">
      <c r="A446" s="5" t="s">
        <v>299</v>
      </c>
      <c r="B446" s="5" t="s">
        <v>46</v>
      </c>
      <c r="C446" s="5" t="s">
        <v>46</v>
      </c>
      <c r="D446" s="6"/>
      <c r="E446" s="7"/>
      <c r="F446" s="8">
        <f>TRUNC(SUMIF(N440:N445, N439, F440:F445),0)</f>
        <v>0</v>
      </c>
      <c r="G446" s="7"/>
      <c r="H446" s="8">
        <f>TRUNC(SUMIF(N440:N445, N439, H440:H445),0)</f>
        <v>8538</v>
      </c>
      <c r="I446" s="7"/>
      <c r="J446" s="8">
        <f>TRUNC(SUMIF(N440:N445, N439, J440:J445),0)</f>
        <v>0</v>
      </c>
      <c r="K446" s="7"/>
      <c r="L446" s="8">
        <f>F446+H446+J446</f>
        <v>8538</v>
      </c>
      <c r="M446" s="5" t="s">
        <v>46</v>
      </c>
      <c r="N446" s="2" t="s">
        <v>75</v>
      </c>
      <c r="O446" s="2" t="s">
        <v>75</v>
      </c>
      <c r="P446" s="2" t="s">
        <v>46</v>
      </c>
      <c r="Q446" s="2" t="s">
        <v>46</v>
      </c>
      <c r="R446" s="2" t="s">
        <v>46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46</v>
      </c>
      <c r="AW446" s="2" t="s">
        <v>46</v>
      </c>
      <c r="AX446" s="2" t="s">
        <v>46</v>
      </c>
      <c r="AY446" s="2" t="s">
        <v>46</v>
      </c>
    </row>
    <row r="447" spans="1:51" ht="30" customHeight="1">
      <c r="A447" s="6"/>
      <c r="B447" s="6"/>
      <c r="C447" s="6"/>
      <c r="D447" s="6"/>
      <c r="E447" s="7"/>
      <c r="F447" s="8"/>
      <c r="G447" s="7"/>
      <c r="H447" s="8"/>
      <c r="I447" s="7"/>
      <c r="J447" s="8"/>
      <c r="K447" s="7"/>
      <c r="L447" s="8"/>
      <c r="M447" s="6"/>
    </row>
    <row r="448" spans="1:51" ht="30" customHeight="1">
      <c r="A448" s="77" t="s">
        <v>974</v>
      </c>
      <c r="B448" s="77"/>
      <c r="C448" s="77"/>
      <c r="D448" s="77"/>
      <c r="E448" s="78"/>
      <c r="F448" s="79"/>
      <c r="G448" s="78"/>
      <c r="H448" s="79"/>
      <c r="I448" s="78"/>
      <c r="J448" s="79"/>
      <c r="K448" s="78"/>
      <c r="L448" s="79"/>
      <c r="M448" s="77"/>
      <c r="N448" s="1" t="s">
        <v>725</v>
      </c>
    </row>
    <row r="449" spans="1:51" ht="30" customHeight="1">
      <c r="A449" s="5" t="s">
        <v>952</v>
      </c>
      <c r="B449" s="5" t="s">
        <v>953</v>
      </c>
      <c r="C449" s="5" t="s">
        <v>156</v>
      </c>
      <c r="D449" s="6">
        <v>1.52</v>
      </c>
      <c r="E449" s="7">
        <f>단가대비표!O63</f>
        <v>73</v>
      </c>
      <c r="F449" s="8">
        <f t="shared" ref="F449:F455" si="71">TRUNC(E449*D449,1)</f>
        <v>110.9</v>
      </c>
      <c r="G449" s="7">
        <f>단가대비표!P63</f>
        <v>0</v>
      </c>
      <c r="H449" s="8">
        <f t="shared" ref="H449:H455" si="72">TRUNC(G449*D449,1)</f>
        <v>0</v>
      </c>
      <c r="I449" s="7">
        <f>단가대비표!V63</f>
        <v>0</v>
      </c>
      <c r="J449" s="8">
        <f t="shared" ref="J449:J455" si="73">TRUNC(I449*D449,1)</f>
        <v>0</v>
      </c>
      <c r="K449" s="7">
        <f t="shared" ref="K449:L455" si="74">TRUNC(E449+G449+I449,1)</f>
        <v>73</v>
      </c>
      <c r="L449" s="8">
        <f t="shared" si="74"/>
        <v>110.9</v>
      </c>
      <c r="M449" s="5" t="s">
        <v>46</v>
      </c>
      <c r="N449" s="2" t="s">
        <v>725</v>
      </c>
      <c r="O449" s="2" t="s">
        <v>954</v>
      </c>
      <c r="P449" s="2" t="s">
        <v>55</v>
      </c>
      <c r="Q449" s="2" t="s">
        <v>55</v>
      </c>
      <c r="R449" s="2" t="s">
        <v>54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46</v>
      </c>
      <c r="AW449" s="2" t="s">
        <v>975</v>
      </c>
      <c r="AX449" s="2" t="s">
        <v>46</v>
      </c>
      <c r="AY449" s="2" t="s">
        <v>46</v>
      </c>
    </row>
    <row r="450" spans="1:51" ht="30" customHeight="1">
      <c r="A450" s="5" t="s">
        <v>956</v>
      </c>
      <c r="B450" s="5" t="s">
        <v>46</v>
      </c>
      <c r="C450" s="5" t="s">
        <v>331</v>
      </c>
      <c r="D450" s="6">
        <v>0.32500000000000001</v>
      </c>
      <c r="E450" s="7">
        <f>단가대비표!O64</f>
        <v>1150</v>
      </c>
      <c r="F450" s="8">
        <f t="shared" si="71"/>
        <v>373.7</v>
      </c>
      <c r="G450" s="7">
        <f>단가대비표!P64</f>
        <v>0</v>
      </c>
      <c r="H450" s="8">
        <f t="shared" si="72"/>
        <v>0</v>
      </c>
      <c r="I450" s="7">
        <f>단가대비표!V64</f>
        <v>0</v>
      </c>
      <c r="J450" s="8">
        <f t="shared" si="73"/>
        <v>0</v>
      </c>
      <c r="K450" s="7">
        <f t="shared" si="74"/>
        <v>1150</v>
      </c>
      <c r="L450" s="8">
        <f t="shared" si="74"/>
        <v>373.7</v>
      </c>
      <c r="M450" s="5" t="s">
        <v>46</v>
      </c>
      <c r="N450" s="2" t="s">
        <v>725</v>
      </c>
      <c r="O450" s="2" t="s">
        <v>957</v>
      </c>
      <c r="P450" s="2" t="s">
        <v>55</v>
      </c>
      <c r="Q450" s="2" t="s">
        <v>55</v>
      </c>
      <c r="R450" s="2" t="s">
        <v>54</v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46</v>
      </c>
      <c r="AW450" s="2" t="s">
        <v>976</v>
      </c>
      <c r="AX450" s="2" t="s">
        <v>46</v>
      </c>
      <c r="AY450" s="2" t="s">
        <v>46</v>
      </c>
    </row>
    <row r="451" spans="1:51" ht="30" customHeight="1">
      <c r="A451" s="5" t="s">
        <v>470</v>
      </c>
      <c r="B451" s="5" t="s">
        <v>977</v>
      </c>
      <c r="C451" s="5" t="s">
        <v>331</v>
      </c>
      <c r="D451" s="6">
        <v>0.66700000000000004</v>
      </c>
      <c r="E451" s="7">
        <f>단가대비표!O62</f>
        <v>2139.7800000000002</v>
      </c>
      <c r="F451" s="8">
        <f t="shared" si="71"/>
        <v>1427.2</v>
      </c>
      <c r="G451" s="7">
        <f>단가대비표!P62</f>
        <v>0</v>
      </c>
      <c r="H451" s="8">
        <f t="shared" si="72"/>
        <v>0</v>
      </c>
      <c r="I451" s="7">
        <f>단가대비표!V62</f>
        <v>0</v>
      </c>
      <c r="J451" s="8">
        <f t="shared" si="73"/>
        <v>0</v>
      </c>
      <c r="K451" s="7">
        <f t="shared" si="74"/>
        <v>2139.6999999999998</v>
      </c>
      <c r="L451" s="8">
        <f t="shared" si="74"/>
        <v>1427.2</v>
      </c>
      <c r="M451" s="5" t="s">
        <v>978</v>
      </c>
      <c r="N451" s="2" t="s">
        <v>725</v>
      </c>
      <c r="O451" s="2" t="s">
        <v>979</v>
      </c>
      <c r="P451" s="2" t="s">
        <v>55</v>
      </c>
      <c r="Q451" s="2" t="s">
        <v>55</v>
      </c>
      <c r="R451" s="2" t="s">
        <v>54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46</v>
      </c>
      <c r="AW451" s="2" t="s">
        <v>980</v>
      </c>
      <c r="AX451" s="2" t="s">
        <v>46</v>
      </c>
      <c r="AY451" s="2" t="s">
        <v>46</v>
      </c>
    </row>
    <row r="452" spans="1:51" ht="30" customHeight="1">
      <c r="A452" s="5" t="s">
        <v>474</v>
      </c>
      <c r="B452" s="5" t="s">
        <v>475</v>
      </c>
      <c r="C452" s="5" t="s">
        <v>476</v>
      </c>
      <c r="D452" s="6">
        <v>0.18</v>
      </c>
      <c r="E452" s="7">
        <f>단가대비표!O57</f>
        <v>200</v>
      </c>
      <c r="F452" s="8">
        <f t="shared" si="71"/>
        <v>36</v>
      </c>
      <c r="G452" s="7">
        <f>단가대비표!P57</f>
        <v>0</v>
      </c>
      <c r="H452" s="8">
        <f t="shared" si="72"/>
        <v>0</v>
      </c>
      <c r="I452" s="7">
        <f>단가대비표!V57</f>
        <v>0</v>
      </c>
      <c r="J452" s="8">
        <f t="shared" si="73"/>
        <v>0</v>
      </c>
      <c r="K452" s="7">
        <f t="shared" si="74"/>
        <v>200</v>
      </c>
      <c r="L452" s="8">
        <f t="shared" si="74"/>
        <v>36</v>
      </c>
      <c r="M452" s="5" t="s">
        <v>46</v>
      </c>
      <c r="N452" s="2" t="s">
        <v>725</v>
      </c>
      <c r="O452" s="2" t="s">
        <v>477</v>
      </c>
      <c r="P452" s="2" t="s">
        <v>55</v>
      </c>
      <c r="Q452" s="2" t="s">
        <v>55</v>
      </c>
      <c r="R452" s="2" t="s">
        <v>54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46</v>
      </c>
      <c r="AW452" s="2" t="s">
        <v>981</v>
      </c>
      <c r="AX452" s="2" t="s">
        <v>46</v>
      </c>
      <c r="AY452" s="2" t="s">
        <v>46</v>
      </c>
    </row>
    <row r="453" spans="1:51" ht="30" customHeight="1">
      <c r="A453" s="5" t="s">
        <v>461</v>
      </c>
      <c r="B453" s="5" t="s">
        <v>335</v>
      </c>
      <c r="C453" s="5" t="s">
        <v>336</v>
      </c>
      <c r="D453" s="6">
        <v>6.6000000000000003E-2</v>
      </c>
      <c r="E453" s="7">
        <f>단가대비표!O83</f>
        <v>0</v>
      </c>
      <c r="F453" s="8">
        <f t="shared" si="71"/>
        <v>0</v>
      </c>
      <c r="G453" s="7">
        <f>단가대비표!P83</f>
        <v>213676</v>
      </c>
      <c r="H453" s="8">
        <f t="shared" si="72"/>
        <v>14102.6</v>
      </c>
      <c r="I453" s="7">
        <f>단가대비표!V83</f>
        <v>0</v>
      </c>
      <c r="J453" s="8">
        <f t="shared" si="73"/>
        <v>0</v>
      </c>
      <c r="K453" s="7">
        <f t="shared" si="74"/>
        <v>213676</v>
      </c>
      <c r="L453" s="8">
        <f t="shared" si="74"/>
        <v>14102.6</v>
      </c>
      <c r="M453" s="5" t="s">
        <v>46</v>
      </c>
      <c r="N453" s="2" t="s">
        <v>725</v>
      </c>
      <c r="O453" s="2" t="s">
        <v>462</v>
      </c>
      <c r="P453" s="2" t="s">
        <v>55</v>
      </c>
      <c r="Q453" s="2" t="s">
        <v>55</v>
      </c>
      <c r="R453" s="2" t="s">
        <v>54</v>
      </c>
      <c r="S453" s="3"/>
      <c r="T453" s="3"/>
      <c r="U453" s="3"/>
      <c r="V453" s="3">
        <v>1</v>
      </c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46</v>
      </c>
      <c r="AW453" s="2" t="s">
        <v>982</v>
      </c>
      <c r="AX453" s="2" t="s">
        <v>46</v>
      </c>
      <c r="AY453" s="2" t="s">
        <v>46</v>
      </c>
    </row>
    <row r="454" spans="1:51" ht="30" customHeight="1">
      <c r="A454" s="5" t="s">
        <v>334</v>
      </c>
      <c r="B454" s="5" t="s">
        <v>335</v>
      </c>
      <c r="C454" s="5" t="s">
        <v>336</v>
      </c>
      <c r="D454" s="6">
        <v>1.7999999999999999E-2</v>
      </c>
      <c r="E454" s="7">
        <f>단가대비표!O71</f>
        <v>0</v>
      </c>
      <c r="F454" s="8">
        <f t="shared" si="71"/>
        <v>0</v>
      </c>
      <c r="G454" s="7">
        <f>단가대비표!P71</f>
        <v>141096</v>
      </c>
      <c r="H454" s="8">
        <f t="shared" si="72"/>
        <v>2539.6999999999998</v>
      </c>
      <c r="I454" s="7">
        <f>단가대비표!V71</f>
        <v>0</v>
      </c>
      <c r="J454" s="8">
        <f t="shared" si="73"/>
        <v>0</v>
      </c>
      <c r="K454" s="7">
        <f t="shared" si="74"/>
        <v>141096</v>
      </c>
      <c r="L454" s="8">
        <f t="shared" si="74"/>
        <v>2539.6999999999998</v>
      </c>
      <c r="M454" s="5" t="s">
        <v>46</v>
      </c>
      <c r="N454" s="2" t="s">
        <v>725</v>
      </c>
      <c r="O454" s="2" t="s">
        <v>337</v>
      </c>
      <c r="P454" s="2" t="s">
        <v>55</v>
      </c>
      <c r="Q454" s="2" t="s">
        <v>55</v>
      </c>
      <c r="R454" s="2" t="s">
        <v>54</v>
      </c>
      <c r="S454" s="3"/>
      <c r="T454" s="3"/>
      <c r="U454" s="3"/>
      <c r="V454" s="3">
        <v>1</v>
      </c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46</v>
      </c>
      <c r="AW454" s="2" t="s">
        <v>983</v>
      </c>
      <c r="AX454" s="2" t="s">
        <v>46</v>
      </c>
      <c r="AY454" s="2" t="s">
        <v>46</v>
      </c>
    </row>
    <row r="455" spans="1:51" ht="30" customHeight="1">
      <c r="A455" s="5" t="s">
        <v>465</v>
      </c>
      <c r="B455" s="5" t="s">
        <v>466</v>
      </c>
      <c r="C455" s="5" t="s">
        <v>316</v>
      </c>
      <c r="D455" s="6">
        <v>1</v>
      </c>
      <c r="E455" s="7">
        <v>0</v>
      </c>
      <c r="F455" s="8">
        <f t="shared" si="71"/>
        <v>0</v>
      </c>
      <c r="G455" s="7">
        <v>0</v>
      </c>
      <c r="H455" s="8">
        <f t="shared" si="72"/>
        <v>0</v>
      </c>
      <c r="I455" s="7">
        <f>TRUNC(SUMIF(V449:V455, RIGHTB(O455, 1), H449:H455)*U455, 2)</f>
        <v>332.84</v>
      </c>
      <c r="J455" s="8">
        <f t="shared" si="73"/>
        <v>332.8</v>
      </c>
      <c r="K455" s="7">
        <f t="shared" si="74"/>
        <v>332.8</v>
      </c>
      <c r="L455" s="8">
        <f t="shared" si="74"/>
        <v>332.8</v>
      </c>
      <c r="M455" s="5" t="s">
        <v>46</v>
      </c>
      <c r="N455" s="2" t="s">
        <v>725</v>
      </c>
      <c r="O455" s="2" t="s">
        <v>317</v>
      </c>
      <c r="P455" s="2" t="s">
        <v>55</v>
      </c>
      <c r="Q455" s="2" t="s">
        <v>55</v>
      </c>
      <c r="R455" s="2" t="s">
        <v>55</v>
      </c>
      <c r="S455" s="3">
        <v>1</v>
      </c>
      <c r="T455" s="3">
        <v>2</v>
      </c>
      <c r="U455" s="3">
        <v>0.02</v>
      </c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46</v>
      </c>
      <c r="AW455" s="2" t="s">
        <v>984</v>
      </c>
      <c r="AX455" s="2" t="s">
        <v>46</v>
      </c>
      <c r="AY455" s="2" t="s">
        <v>46</v>
      </c>
    </row>
    <row r="456" spans="1:51" ht="30" customHeight="1">
      <c r="A456" s="5" t="s">
        <v>299</v>
      </c>
      <c r="B456" s="5" t="s">
        <v>46</v>
      </c>
      <c r="C456" s="5" t="s">
        <v>46</v>
      </c>
      <c r="D456" s="6"/>
      <c r="E456" s="7"/>
      <c r="F456" s="8">
        <f>TRUNC(SUMIF(N449:N455, N448, F449:F455),0)</f>
        <v>1947</v>
      </c>
      <c r="G456" s="7"/>
      <c r="H456" s="8">
        <f>TRUNC(SUMIF(N449:N455, N448, H449:H455),0)</f>
        <v>16642</v>
      </c>
      <c r="I456" s="7"/>
      <c r="J456" s="8">
        <f>TRUNC(SUMIF(N449:N455, N448, J449:J455),0)</f>
        <v>332</v>
      </c>
      <c r="K456" s="7"/>
      <c r="L456" s="8">
        <f>F456+H456+J456</f>
        <v>18921</v>
      </c>
      <c r="M456" s="5" t="s">
        <v>46</v>
      </c>
      <c r="N456" s="2" t="s">
        <v>75</v>
      </c>
      <c r="O456" s="2" t="s">
        <v>75</v>
      </c>
      <c r="P456" s="2" t="s">
        <v>46</v>
      </c>
      <c r="Q456" s="2" t="s">
        <v>46</v>
      </c>
      <c r="R456" s="2" t="s">
        <v>46</v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46</v>
      </c>
      <c r="AW456" s="2" t="s">
        <v>46</v>
      </c>
      <c r="AX456" s="2" t="s">
        <v>46</v>
      </c>
      <c r="AY456" s="2" t="s">
        <v>46</v>
      </c>
    </row>
    <row r="457" spans="1:51" ht="30" customHeight="1">
      <c r="A457" s="6"/>
      <c r="B457" s="6"/>
      <c r="C457" s="6"/>
      <c r="D457" s="6"/>
      <c r="E457" s="7"/>
      <c r="F457" s="8"/>
      <c r="G457" s="7"/>
      <c r="H457" s="8"/>
      <c r="I457" s="7"/>
      <c r="J457" s="8"/>
      <c r="K457" s="7"/>
      <c r="L457" s="8"/>
      <c r="M457" s="6"/>
    </row>
    <row r="458" spans="1:51" ht="30" customHeight="1">
      <c r="A458" s="77" t="s">
        <v>985</v>
      </c>
      <c r="B458" s="77"/>
      <c r="C458" s="77"/>
      <c r="D458" s="77"/>
      <c r="E458" s="78"/>
      <c r="F458" s="79"/>
      <c r="G458" s="78"/>
      <c r="H458" s="79"/>
      <c r="I458" s="78"/>
      <c r="J458" s="79"/>
      <c r="K458" s="78"/>
      <c r="L458" s="79"/>
      <c r="M458" s="77"/>
      <c r="N458" s="1" t="s">
        <v>730</v>
      </c>
    </row>
    <row r="459" spans="1:51" ht="30" customHeight="1">
      <c r="A459" s="5" t="s">
        <v>986</v>
      </c>
      <c r="B459" s="5" t="s">
        <v>987</v>
      </c>
      <c r="C459" s="5" t="s">
        <v>348</v>
      </c>
      <c r="D459" s="6">
        <v>0.26</v>
      </c>
      <c r="E459" s="7">
        <f>단가대비표!O66</f>
        <v>4974</v>
      </c>
      <c r="F459" s="8">
        <f>TRUNC(E459*D459,1)</f>
        <v>1293.2</v>
      </c>
      <c r="G459" s="7">
        <f>단가대비표!P66</f>
        <v>0</v>
      </c>
      <c r="H459" s="8">
        <f>TRUNC(G459*D459,1)</f>
        <v>0</v>
      </c>
      <c r="I459" s="7">
        <f>단가대비표!V66</f>
        <v>0</v>
      </c>
      <c r="J459" s="8">
        <f>TRUNC(I459*D459,1)</f>
        <v>0</v>
      </c>
      <c r="K459" s="7">
        <f t="shared" ref="K459:L462" si="75">TRUNC(E459+G459+I459,1)</f>
        <v>4974</v>
      </c>
      <c r="L459" s="8">
        <f t="shared" si="75"/>
        <v>1293.2</v>
      </c>
      <c r="M459" s="5" t="s">
        <v>46</v>
      </c>
      <c r="N459" s="2" t="s">
        <v>730</v>
      </c>
      <c r="O459" s="2" t="s">
        <v>988</v>
      </c>
      <c r="P459" s="2" t="s">
        <v>55</v>
      </c>
      <c r="Q459" s="2" t="s">
        <v>55</v>
      </c>
      <c r="R459" s="2" t="s">
        <v>54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46</v>
      </c>
      <c r="AW459" s="2" t="s">
        <v>989</v>
      </c>
      <c r="AX459" s="2" t="s">
        <v>46</v>
      </c>
      <c r="AY459" s="2" t="s">
        <v>46</v>
      </c>
    </row>
    <row r="460" spans="1:51" ht="30" customHeight="1">
      <c r="A460" s="5" t="s">
        <v>905</v>
      </c>
      <c r="B460" s="5" t="s">
        <v>906</v>
      </c>
      <c r="C460" s="5" t="s">
        <v>348</v>
      </c>
      <c r="D460" s="6">
        <v>0.05</v>
      </c>
      <c r="E460" s="7">
        <f>단가대비표!O69</f>
        <v>3194.44</v>
      </c>
      <c r="F460" s="8">
        <f>TRUNC(E460*D460,1)</f>
        <v>159.69999999999999</v>
      </c>
      <c r="G460" s="7">
        <f>단가대비표!P69</f>
        <v>0</v>
      </c>
      <c r="H460" s="8">
        <f>TRUNC(G460*D460,1)</f>
        <v>0</v>
      </c>
      <c r="I460" s="7">
        <f>단가대비표!V69</f>
        <v>0</v>
      </c>
      <c r="J460" s="8">
        <f>TRUNC(I460*D460,1)</f>
        <v>0</v>
      </c>
      <c r="K460" s="7">
        <f t="shared" si="75"/>
        <v>3194.4</v>
      </c>
      <c r="L460" s="8">
        <f t="shared" si="75"/>
        <v>159.69999999999999</v>
      </c>
      <c r="M460" s="5" t="s">
        <v>46</v>
      </c>
      <c r="N460" s="2" t="s">
        <v>730</v>
      </c>
      <c r="O460" s="2" t="s">
        <v>907</v>
      </c>
      <c r="P460" s="2" t="s">
        <v>55</v>
      </c>
      <c r="Q460" s="2" t="s">
        <v>55</v>
      </c>
      <c r="R460" s="2" t="s">
        <v>54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46</v>
      </c>
      <c r="AW460" s="2" t="s">
        <v>990</v>
      </c>
      <c r="AX460" s="2" t="s">
        <v>46</v>
      </c>
      <c r="AY460" s="2" t="s">
        <v>46</v>
      </c>
    </row>
    <row r="461" spans="1:51" ht="30" customHeight="1">
      <c r="A461" s="5" t="s">
        <v>470</v>
      </c>
      <c r="B461" s="5" t="s">
        <v>991</v>
      </c>
      <c r="C461" s="5" t="s">
        <v>331</v>
      </c>
      <c r="D461" s="6">
        <v>0.06</v>
      </c>
      <c r="E461" s="7">
        <f>단가대비표!O61</f>
        <v>1993.54</v>
      </c>
      <c r="F461" s="8">
        <f>TRUNC(E461*D461,1)</f>
        <v>119.6</v>
      </c>
      <c r="G461" s="7">
        <f>단가대비표!P61</f>
        <v>0</v>
      </c>
      <c r="H461" s="8">
        <f>TRUNC(G461*D461,1)</f>
        <v>0</v>
      </c>
      <c r="I461" s="7">
        <f>단가대비표!V61</f>
        <v>0</v>
      </c>
      <c r="J461" s="8">
        <f>TRUNC(I461*D461,1)</f>
        <v>0</v>
      </c>
      <c r="K461" s="7">
        <f t="shared" si="75"/>
        <v>1993.5</v>
      </c>
      <c r="L461" s="8">
        <f t="shared" si="75"/>
        <v>119.6</v>
      </c>
      <c r="M461" s="5" t="s">
        <v>978</v>
      </c>
      <c r="N461" s="2" t="s">
        <v>730</v>
      </c>
      <c r="O461" s="2" t="s">
        <v>992</v>
      </c>
      <c r="P461" s="2" t="s">
        <v>55</v>
      </c>
      <c r="Q461" s="2" t="s">
        <v>55</v>
      </c>
      <c r="R461" s="2" t="s">
        <v>54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46</v>
      </c>
      <c r="AW461" s="2" t="s">
        <v>993</v>
      </c>
      <c r="AX461" s="2" t="s">
        <v>46</v>
      </c>
      <c r="AY461" s="2" t="s">
        <v>46</v>
      </c>
    </row>
    <row r="462" spans="1:51" ht="30" customHeight="1">
      <c r="A462" s="5" t="s">
        <v>474</v>
      </c>
      <c r="B462" s="5" t="s">
        <v>475</v>
      </c>
      <c r="C462" s="5" t="s">
        <v>476</v>
      </c>
      <c r="D462" s="6">
        <v>0.5</v>
      </c>
      <c r="E462" s="7">
        <f>단가대비표!O57</f>
        <v>200</v>
      </c>
      <c r="F462" s="8">
        <f>TRUNC(E462*D462,1)</f>
        <v>100</v>
      </c>
      <c r="G462" s="7">
        <f>단가대비표!P57</f>
        <v>0</v>
      </c>
      <c r="H462" s="8">
        <f>TRUNC(G462*D462,1)</f>
        <v>0</v>
      </c>
      <c r="I462" s="7">
        <f>단가대비표!V57</f>
        <v>0</v>
      </c>
      <c r="J462" s="8">
        <f>TRUNC(I462*D462,1)</f>
        <v>0</v>
      </c>
      <c r="K462" s="7">
        <f t="shared" si="75"/>
        <v>200</v>
      </c>
      <c r="L462" s="8">
        <f t="shared" si="75"/>
        <v>100</v>
      </c>
      <c r="M462" s="5" t="s">
        <v>46</v>
      </c>
      <c r="N462" s="2" t="s">
        <v>730</v>
      </c>
      <c r="O462" s="2" t="s">
        <v>477</v>
      </c>
      <c r="P462" s="2" t="s">
        <v>55</v>
      </c>
      <c r="Q462" s="2" t="s">
        <v>55</v>
      </c>
      <c r="R462" s="2" t="s">
        <v>54</v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2" t="s">
        <v>46</v>
      </c>
      <c r="AW462" s="2" t="s">
        <v>994</v>
      </c>
      <c r="AX462" s="2" t="s">
        <v>46</v>
      </c>
      <c r="AY462" s="2" t="s">
        <v>46</v>
      </c>
    </row>
    <row r="463" spans="1:51" ht="30" customHeight="1">
      <c r="A463" s="5" t="s">
        <v>299</v>
      </c>
      <c r="B463" s="5" t="s">
        <v>46</v>
      </c>
      <c r="C463" s="5" t="s">
        <v>46</v>
      </c>
      <c r="D463" s="6"/>
      <c r="E463" s="7"/>
      <c r="F463" s="8">
        <f>TRUNC(SUMIF(N459:N462, N458, F459:F462),0)</f>
        <v>1672</v>
      </c>
      <c r="G463" s="7"/>
      <c r="H463" s="8">
        <f>TRUNC(SUMIF(N459:N462, N458, H459:H462),0)</f>
        <v>0</v>
      </c>
      <c r="I463" s="7"/>
      <c r="J463" s="8">
        <f>TRUNC(SUMIF(N459:N462, N458, J459:J462),0)</f>
        <v>0</v>
      </c>
      <c r="K463" s="7"/>
      <c r="L463" s="8">
        <f>F463+H463+J463</f>
        <v>1672</v>
      </c>
      <c r="M463" s="5" t="s">
        <v>46</v>
      </c>
      <c r="N463" s="2" t="s">
        <v>75</v>
      </c>
      <c r="O463" s="2" t="s">
        <v>75</v>
      </c>
      <c r="P463" s="2" t="s">
        <v>46</v>
      </c>
      <c r="Q463" s="2" t="s">
        <v>46</v>
      </c>
      <c r="R463" s="2" t="s">
        <v>46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46</v>
      </c>
      <c r="AW463" s="2" t="s">
        <v>46</v>
      </c>
      <c r="AX463" s="2" t="s">
        <v>46</v>
      </c>
      <c r="AY463" s="2" t="s">
        <v>46</v>
      </c>
    </row>
    <row r="464" spans="1:51" ht="30" customHeight="1">
      <c r="A464" s="6"/>
      <c r="B464" s="6"/>
      <c r="C464" s="6"/>
      <c r="D464" s="6"/>
      <c r="E464" s="7"/>
      <c r="F464" s="8"/>
      <c r="G464" s="7"/>
      <c r="H464" s="8"/>
      <c r="I464" s="7"/>
      <c r="J464" s="8"/>
      <c r="K464" s="7"/>
      <c r="L464" s="8"/>
      <c r="M464" s="6"/>
    </row>
    <row r="465" spans="1:51" ht="30" customHeight="1">
      <c r="A465" s="77" t="s">
        <v>995</v>
      </c>
      <c r="B465" s="77"/>
      <c r="C465" s="77"/>
      <c r="D465" s="77"/>
      <c r="E465" s="78"/>
      <c r="F465" s="79"/>
      <c r="G465" s="78"/>
      <c r="H465" s="79"/>
      <c r="I465" s="78"/>
      <c r="J465" s="79"/>
      <c r="K465" s="78"/>
      <c r="L465" s="79"/>
      <c r="M465" s="77"/>
      <c r="N465" s="1" t="s">
        <v>734</v>
      </c>
    </row>
    <row r="466" spans="1:51" ht="30" customHeight="1">
      <c r="A466" s="5" t="s">
        <v>461</v>
      </c>
      <c r="B466" s="5" t="s">
        <v>335</v>
      </c>
      <c r="C466" s="5" t="s">
        <v>336</v>
      </c>
      <c r="D466" s="6">
        <v>6.7000000000000004E-2</v>
      </c>
      <c r="E466" s="7">
        <f>단가대비표!O83</f>
        <v>0</v>
      </c>
      <c r="F466" s="8">
        <f>TRUNC(E466*D466,1)</f>
        <v>0</v>
      </c>
      <c r="G466" s="7">
        <f>단가대비표!P83</f>
        <v>213676</v>
      </c>
      <c r="H466" s="8">
        <f>TRUNC(G466*D466,1)</f>
        <v>14316.2</v>
      </c>
      <c r="I466" s="7">
        <f>단가대비표!V83</f>
        <v>0</v>
      </c>
      <c r="J466" s="8">
        <f>TRUNC(I466*D466,1)</f>
        <v>0</v>
      </c>
      <c r="K466" s="7">
        <f>TRUNC(E466+G466+I466,1)</f>
        <v>213676</v>
      </c>
      <c r="L466" s="8">
        <f>TRUNC(F466+H466+J466,1)</f>
        <v>14316.2</v>
      </c>
      <c r="M466" s="5" t="s">
        <v>46</v>
      </c>
      <c r="N466" s="2" t="s">
        <v>734</v>
      </c>
      <c r="O466" s="2" t="s">
        <v>462</v>
      </c>
      <c r="P466" s="2" t="s">
        <v>55</v>
      </c>
      <c r="Q466" s="2" t="s">
        <v>55</v>
      </c>
      <c r="R466" s="2" t="s">
        <v>54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46</v>
      </c>
      <c r="AW466" s="2" t="s">
        <v>996</v>
      </c>
      <c r="AX466" s="2" t="s">
        <v>46</v>
      </c>
      <c r="AY466" s="2" t="s">
        <v>46</v>
      </c>
    </row>
    <row r="467" spans="1:51" ht="30" customHeight="1">
      <c r="A467" s="5" t="s">
        <v>334</v>
      </c>
      <c r="B467" s="5" t="s">
        <v>335</v>
      </c>
      <c r="C467" s="5" t="s">
        <v>336</v>
      </c>
      <c r="D467" s="6">
        <v>1.0999999999999999E-2</v>
      </c>
      <c r="E467" s="7">
        <f>단가대비표!O71</f>
        <v>0</v>
      </c>
      <c r="F467" s="8">
        <f>TRUNC(E467*D467,1)</f>
        <v>0</v>
      </c>
      <c r="G467" s="7">
        <f>단가대비표!P71</f>
        <v>141096</v>
      </c>
      <c r="H467" s="8">
        <f>TRUNC(G467*D467,1)</f>
        <v>1552</v>
      </c>
      <c r="I467" s="7">
        <f>단가대비표!V71</f>
        <v>0</v>
      </c>
      <c r="J467" s="8">
        <f>TRUNC(I467*D467,1)</f>
        <v>0</v>
      </c>
      <c r="K467" s="7">
        <f>TRUNC(E467+G467+I467,1)</f>
        <v>141096</v>
      </c>
      <c r="L467" s="8">
        <f>TRUNC(F467+H467+J467,1)</f>
        <v>1552</v>
      </c>
      <c r="M467" s="5" t="s">
        <v>46</v>
      </c>
      <c r="N467" s="2" t="s">
        <v>734</v>
      </c>
      <c r="O467" s="2" t="s">
        <v>337</v>
      </c>
      <c r="P467" s="2" t="s">
        <v>55</v>
      </c>
      <c r="Q467" s="2" t="s">
        <v>55</v>
      </c>
      <c r="R467" s="2" t="s">
        <v>54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46</v>
      </c>
      <c r="AW467" s="2" t="s">
        <v>997</v>
      </c>
      <c r="AX467" s="2" t="s">
        <v>46</v>
      </c>
      <c r="AY467" s="2" t="s">
        <v>46</v>
      </c>
    </row>
    <row r="468" spans="1:51" ht="30" customHeight="1">
      <c r="A468" s="5" t="s">
        <v>299</v>
      </c>
      <c r="B468" s="5" t="s">
        <v>46</v>
      </c>
      <c r="C468" s="5" t="s">
        <v>46</v>
      </c>
      <c r="D468" s="6"/>
      <c r="E468" s="7"/>
      <c r="F468" s="8">
        <f>TRUNC(SUMIF(N466:N467, N465, F466:F467),0)</f>
        <v>0</v>
      </c>
      <c r="G468" s="7"/>
      <c r="H468" s="8">
        <f>TRUNC(SUMIF(N466:N467, N465, H466:H467),0)</f>
        <v>15868</v>
      </c>
      <c r="I468" s="7"/>
      <c r="J468" s="8">
        <f>TRUNC(SUMIF(N466:N467, N465, J466:J467),0)</f>
        <v>0</v>
      </c>
      <c r="K468" s="7"/>
      <c r="L468" s="8">
        <f>F468+H468+J468</f>
        <v>15868</v>
      </c>
      <c r="M468" s="5" t="s">
        <v>46</v>
      </c>
      <c r="N468" s="2" t="s">
        <v>75</v>
      </c>
      <c r="O468" s="2" t="s">
        <v>75</v>
      </c>
      <c r="P468" s="2" t="s">
        <v>46</v>
      </c>
      <c r="Q468" s="2" t="s">
        <v>46</v>
      </c>
      <c r="R468" s="2" t="s">
        <v>46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46</v>
      </c>
      <c r="AW468" s="2" t="s">
        <v>46</v>
      </c>
      <c r="AX468" s="2" t="s">
        <v>46</v>
      </c>
      <c r="AY468" s="2" t="s">
        <v>46</v>
      </c>
    </row>
    <row r="469" spans="1:51" ht="30" customHeight="1">
      <c r="A469" s="5"/>
      <c r="B469" s="5"/>
      <c r="C469" s="5"/>
      <c r="D469" s="12"/>
      <c r="E469" s="13"/>
      <c r="F469" s="14"/>
      <c r="G469" s="13"/>
      <c r="H469" s="14"/>
      <c r="I469" s="13"/>
      <c r="J469" s="14"/>
      <c r="K469" s="13"/>
      <c r="L469" s="14"/>
      <c r="M469" s="5"/>
      <c r="N469" s="2"/>
      <c r="O469" s="2"/>
      <c r="P469" s="2"/>
      <c r="Q469" s="2"/>
      <c r="R469" s="2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/>
      <c r="AW469" s="2"/>
      <c r="AX469" s="2"/>
      <c r="AY469" s="2"/>
    </row>
    <row r="470" spans="1:51" s="16" customFormat="1" ht="30" customHeight="1">
      <c r="A470" s="80" t="s">
        <v>1249</v>
      </c>
      <c r="B470" s="80"/>
      <c r="C470" s="80"/>
      <c r="D470" s="80"/>
      <c r="E470" s="81"/>
      <c r="F470" s="82"/>
      <c r="G470" s="81"/>
      <c r="H470" s="82"/>
      <c r="I470" s="81"/>
      <c r="J470" s="82"/>
      <c r="K470" s="81"/>
      <c r="L470" s="82"/>
      <c r="M470" s="80"/>
      <c r="N470" s="15" t="s">
        <v>1221</v>
      </c>
    </row>
    <row r="471" spans="1:51" s="16" customFormat="1" ht="30" customHeight="1">
      <c r="A471" s="17" t="s">
        <v>1222</v>
      </c>
      <c r="B471" s="17" t="s">
        <v>1223</v>
      </c>
      <c r="C471" s="17" t="s">
        <v>86</v>
      </c>
      <c r="D471" s="18">
        <v>1</v>
      </c>
      <c r="E471" s="19">
        <f>F479</f>
        <v>86374</v>
      </c>
      <c r="F471" s="20">
        <f>TRUNC(E471*D471,1)</f>
        <v>86374</v>
      </c>
      <c r="G471" s="19">
        <f>H479</f>
        <v>0</v>
      </c>
      <c r="H471" s="20">
        <f>TRUNC(G471*D471,1)</f>
        <v>0</v>
      </c>
      <c r="I471" s="19">
        <f>J479</f>
        <v>0</v>
      </c>
      <c r="J471" s="20">
        <f>TRUNC(I471*D471,1)</f>
        <v>0</v>
      </c>
      <c r="K471" s="19">
        <f>TRUNC(E471+G471+I471,1)</f>
        <v>86374</v>
      </c>
      <c r="L471" s="20">
        <f>TRUNC(F471+H471+J471,1)</f>
        <v>86374</v>
      </c>
      <c r="M471" s="17" t="s">
        <v>230</v>
      </c>
      <c r="N471" s="21" t="s">
        <v>1221</v>
      </c>
      <c r="O471" s="21" t="s">
        <v>1224</v>
      </c>
      <c r="P471" s="21" t="s">
        <v>54</v>
      </c>
      <c r="Q471" s="21" t="s">
        <v>55</v>
      </c>
      <c r="R471" s="21" t="s">
        <v>55</v>
      </c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1" t="s">
        <v>46</v>
      </c>
      <c r="AW471" s="21" t="s">
        <v>1225</v>
      </c>
      <c r="AX471" s="21" t="s">
        <v>46</v>
      </c>
      <c r="AY471" s="21" t="s">
        <v>46</v>
      </c>
    </row>
    <row r="472" spans="1:51" s="16" customFormat="1" ht="30" customHeight="1">
      <c r="A472" s="17" t="s">
        <v>1219</v>
      </c>
      <c r="B472" s="17" t="s">
        <v>1220</v>
      </c>
      <c r="C472" s="17" t="s">
        <v>86</v>
      </c>
      <c r="D472" s="18">
        <v>1</v>
      </c>
      <c r="E472" s="19">
        <f>F484</f>
        <v>0</v>
      </c>
      <c r="F472" s="20">
        <f>TRUNC(E472*D472,1)</f>
        <v>0</v>
      </c>
      <c r="G472" s="19">
        <f>H484</f>
        <v>298571</v>
      </c>
      <c r="H472" s="20">
        <f>TRUNC(G472*D472,1)</f>
        <v>298571</v>
      </c>
      <c r="I472" s="19">
        <f>J484</f>
        <v>0</v>
      </c>
      <c r="J472" s="20">
        <f>TRUNC(I472*D472,1)</f>
        <v>0</v>
      </c>
      <c r="K472" s="19">
        <f>TRUNC(E472+G472+I472,1)</f>
        <v>298571</v>
      </c>
      <c r="L472" s="20">
        <f>TRUNC(F472+H472+J472,1)</f>
        <v>298571</v>
      </c>
      <c r="M472" s="17" t="s">
        <v>296</v>
      </c>
      <c r="N472" s="21" t="s">
        <v>1221</v>
      </c>
      <c r="O472" s="21" t="s">
        <v>1226</v>
      </c>
      <c r="P472" s="21" t="s">
        <v>54</v>
      </c>
      <c r="Q472" s="21" t="s">
        <v>55</v>
      </c>
      <c r="R472" s="21" t="s">
        <v>55</v>
      </c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1" t="s">
        <v>46</v>
      </c>
      <c r="AW472" s="21" t="s">
        <v>1227</v>
      </c>
      <c r="AX472" s="21" t="s">
        <v>46</v>
      </c>
      <c r="AY472" s="21" t="s">
        <v>46</v>
      </c>
    </row>
    <row r="473" spans="1:51" s="16" customFormat="1" ht="30" customHeight="1">
      <c r="A473" s="17" t="s">
        <v>299</v>
      </c>
      <c r="B473" s="17" t="s">
        <v>46</v>
      </c>
      <c r="C473" s="17" t="s">
        <v>46</v>
      </c>
      <c r="D473" s="18"/>
      <c r="E473" s="19"/>
      <c r="F473" s="20">
        <f>TRUNC(SUMIF(N471:N472,N470,F471:F472),0)</f>
        <v>86374</v>
      </c>
      <c r="G473" s="19"/>
      <c r="H473" s="20">
        <f>TRUNC(SUMIF(N471:N472,N470,H471:H472),0)</f>
        <v>298571</v>
      </c>
      <c r="I473" s="19"/>
      <c r="J473" s="20">
        <f>TRUNC(SUMIF(N471:N472,N470,J471:J472),0)</f>
        <v>0</v>
      </c>
      <c r="K473" s="19"/>
      <c r="L473" s="20">
        <f>F473+H473+J473</f>
        <v>384945</v>
      </c>
      <c r="M473" s="17" t="s">
        <v>46</v>
      </c>
      <c r="N473" s="21" t="s">
        <v>75</v>
      </c>
      <c r="O473" s="21" t="s">
        <v>75</v>
      </c>
      <c r="P473" s="21" t="s">
        <v>46</v>
      </c>
      <c r="Q473" s="21" t="s">
        <v>46</v>
      </c>
      <c r="R473" s="21" t="s">
        <v>46</v>
      </c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1" t="s">
        <v>46</v>
      </c>
      <c r="AW473" s="21" t="s">
        <v>46</v>
      </c>
      <c r="AX473" s="21" t="s">
        <v>46</v>
      </c>
      <c r="AY473" s="21" t="s">
        <v>46</v>
      </c>
    </row>
    <row r="474" spans="1:51" s="16" customFormat="1" ht="30" customHeight="1">
      <c r="A474" s="17"/>
      <c r="B474" s="17"/>
      <c r="C474" s="17"/>
      <c r="D474" s="18"/>
      <c r="E474" s="19"/>
      <c r="F474" s="20"/>
      <c r="G474" s="19"/>
      <c r="H474" s="20"/>
      <c r="I474" s="19"/>
      <c r="J474" s="20"/>
      <c r="K474" s="19"/>
      <c r="L474" s="20"/>
      <c r="M474" s="17"/>
      <c r="N474" s="21"/>
      <c r="O474" s="21"/>
      <c r="P474" s="21"/>
      <c r="Q474" s="21"/>
      <c r="R474" s="21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1"/>
      <c r="AW474" s="21"/>
      <c r="AX474" s="21"/>
      <c r="AY474" s="21"/>
    </row>
    <row r="475" spans="1:51" s="16" customFormat="1" ht="30" customHeight="1">
      <c r="A475" s="80" t="s">
        <v>1228</v>
      </c>
      <c r="B475" s="80"/>
      <c r="C475" s="80"/>
      <c r="D475" s="80"/>
      <c r="E475" s="81"/>
      <c r="F475" s="82"/>
      <c r="G475" s="81"/>
      <c r="H475" s="82"/>
      <c r="I475" s="81"/>
      <c r="J475" s="82"/>
      <c r="K475" s="81"/>
      <c r="L475" s="82"/>
      <c r="M475" s="80"/>
      <c r="N475" s="15" t="s">
        <v>1224</v>
      </c>
    </row>
    <row r="476" spans="1:51" s="16" customFormat="1" ht="30" customHeight="1">
      <c r="A476" s="17" t="s">
        <v>1229</v>
      </c>
      <c r="B476" s="17" t="s">
        <v>1230</v>
      </c>
      <c r="C476" s="17" t="s">
        <v>1248</v>
      </c>
      <c r="D476" s="18">
        <v>357</v>
      </c>
      <c r="E476" s="25">
        <v>180</v>
      </c>
      <c r="F476" s="20">
        <f>TRUNC(E476*D476,1)</f>
        <v>64260</v>
      </c>
      <c r="G476" s="19"/>
      <c r="H476" s="20">
        <f>TRUNC(G476*D476,1)</f>
        <v>0</v>
      </c>
      <c r="I476" s="19"/>
      <c r="J476" s="20">
        <f>TRUNC(I476*D476,1)</f>
        <v>0</v>
      </c>
      <c r="K476" s="19">
        <f t="shared" ref="K476:L478" si="76">TRUNC(E476+G476+I476,1)</f>
        <v>180</v>
      </c>
      <c r="L476" s="20">
        <f t="shared" si="76"/>
        <v>64260</v>
      </c>
      <c r="M476" s="17" t="s">
        <v>1231</v>
      </c>
      <c r="N476" s="21" t="s">
        <v>1224</v>
      </c>
      <c r="O476" s="21" t="s">
        <v>1232</v>
      </c>
      <c r="P476" s="21" t="s">
        <v>55</v>
      </c>
      <c r="Q476" s="21" t="s">
        <v>55</v>
      </c>
      <c r="R476" s="21" t="s">
        <v>54</v>
      </c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1" t="s">
        <v>46</v>
      </c>
      <c r="AW476" s="21" t="s">
        <v>1233</v>
      </c>
      <c r="AX476" s="21" t="s">
        <v>46</v>
      </c>
      <c r="AY476" s="21" t="s">
        <v>46</v>
      </c>
    </row>
    <row r="477" spans="1:51" s="16" customFormat="1" ht="30" customHeight="1">
      <c r="A477" s="17" t="s">
        <v>1234</v>
      </c>
      <c r="B477" s="17" t="s">
        <v>1235</v>
      </c>
      <c r="C477" s="17" t="s">
        <v>86</v>
      </c>
      <c r="D477" s="18">
        <v>0.55810000000000004</v>
      </c>
      <c r="E477" s="19">
        <v>20000</v>
      </c>
      <c r="F477" s="20">
        <f>TRUNC(E477*D477,1)</f>
        <v>11162</v>
      </c>
      <c r="G477" s="19"/>
      <c r="H477" s="20">
        <f>TRUNC(G477*D477,1)</f>
        <v>0</v>
      </c>
      <c r="I477" s="19"/>
      <c r="J477" s="20">
        <f>TRUNC(I477*D477,1)</f>
        <v>0</v>
      </c>
      <c r="K477" s="19">
        <f t="shared" si="76"/>
        <v>20000</v>
      </c>
      <c r="L477" s="20">
        <f t="shared" si="76"/>
        <v>11162</v>
      </c>
      <c r="M477" s="17" t="s">
        <v>1231</v>
      </c>
      <c r="N477" s="21" t="s">
        <v>1224</v>
      </c>
      <c r="O477" s="21" t="s">
        <v>1236</v>
      </c>
      <c r="P477" s="21" t="s">
        <v>55</v>
      </c>
      <c r="Q477" s="21" t="s">
        <v>55</v>
      </c>
      <c r="R477" s="21" t="s">
        <v>54</v>
      </c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1" t="s">
        <v>46</v>
      </c>
      <c r="AW477" s="21" t="s">
        <v>1237</v>
      </c>
      <c r="AX477" s="21" t="s">
        <v>46</v>
      </c>
      <c r="AY477" s="21" t="s">
        <v>46</v>
      </c>
    </row>
    <row r="478" spans="1:51" s="16" customFormat="1" ht="30" customHeight="1">
      <c r="A478" s="17" t="s">
        <v>1238</v>
      </c>
      <c r="B478" s="17" t="s">
        <v>1239</v>
      </c>
      <c r="C478" s="17" t="s">
        <v>86</v>
      </c>
      <c r="D478" s="18">
        <v>0.54759999999999998</v>
      </c>
      <c r="E478" s="19">
        <v>20000</v>
      </c>
      <c r="F478" s="20">
        <f>TRUNC(E478*D478,1)</f>
        <v>10952</v>
      </c>
      <c r="G478" s="19"/>
      <c r="H478" s="20">
        <f>TRUNC(G478*D478,1)</f>
        <v>0</v>
      </c>
      <c r="I478" s="19"/>
      <c r="J478" s="20">
        <f>TRUNC(I478*D478,1)</f>
        <v>0</v>
      </c>
      <c r="K478" s="19">
        <f t="shared" si="76"/>
        <v>20000</v>
      </c>
      <c r="L478" s="20">
        <f t="shared" si="76"/>
        <v>10952</v>
      </c>
      <c r="M478" s="17" t="s">
        <v>1231</v>
      </c>
      <c r="N478" s="21" t="s">
        <v>1224</v>
      </c>
      <c r="O478" s="21" t="s">
        <v>1240</v>
      </c>
      <c r="P478" s="21" t="s">
        <v>55</v>
      </c>
      <c r="Q478" s="21" t="s">
        <v>55</v>
      </c>
      <c r="R478" s="21" t="s">
        <v>54</v>
      </c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1" t="s">
        <v>46</v>
      </c>
      <c r="AW478" s="21" t="s">
        <v>1241</v>
      </c>
      <c r="AX478" s="21" t="s">
        <v>46</v>
      </c>
      <c r="AY478" s="21" t="s">
        <v>46</v>
      </c>
    </row>
    <row r="479" spans="1:51" s="16" customFormat="1" ht="30" customHeight="1">
      <c r="A479" s="17" t="s">
        <v>299</v>
      </c>
      <c r="B479" s="17" t="s">
        <v>46</v>
      </c>
      <c r="C479" s="17" t="s">
        <v>46</v>
      </c>
      <c r="D479" s="18"/>
      <c r="E479" s="19"/>
      <c r="F479" s="20">
        <f>TRUNC(SUMIF(N476:N478,N475,F476:F478),0)</f>
        <v>86374</v>
      </c>
      <c r="G479" s="19"/>
      <c r="H479" s="20">
        <f>TRUNC(SUMIF(N476:N478,N475,H476:H478),0)</f>
        <v>0</v>
      </c>
      <c r="I479" s="19"/>
      <c r="J479" s="20">
        <f>TRUNC(SUMIF(N476:N478,N475,J476:J478),0)</f>
        <v>0</v>
      </c>
      <c r="K479" s="19"/>
      <c r="L479" s="20">
        <f>F479+H479+J479</f>
        <v>86374</v>
      </c>
      <c r="M479" s="17" t="s">
        <v>46</v>
      </c>
      <c r="N479" s="21" t="s">
        <v>75</v>
      </c>
      <c r="O479" s="21" t="s">
        <v>75</v>
      </c>
      <c r="P479" s="21" t="s">
        <v>46</v>
      </c>
      <c r="Q479" s="21" t="s">
        <v>46</v>
      </c>
      <c r="R479" s="21" t="s">
        <v>46</v>
      </c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1" t="s">
        <v>46</v>
      </c>
      <c r="AW479" s="21" t="s">
        <v>46</v>
      </c>
      <c r="AX479" s="21" t="s">
        <v>46</v>
      </c>
      <c r="AY479" s="21" t="s">
        <v>46</v>
      </c>
    </row>
    <row r="480" spans="1:51" s="16" customFormat="1" ht="30" customHeight="1">
      <c r="A480" s="18"/>
      <c r="B480" s="18"/>
      <c r="C480" s="18"/>
      <c r="D480" s="18"/>
      <c r="E480" s="19"/>
      <c r="F480" s="20"/>
      <c r="G480" s="19"/>
      <c r="H480" s="20"/>
      <c r="I480" s="19"/>
      <c r="J480" s="20"/>
      <c r="K480" s="19"/>
      <c r="L480" s="20"/>
      <c r="M480" s="18"/>
    </row>
    <row r="481" spans="1:51" s="16" customFormat="1" ht="30" customHeight="1">
      <c r="A481" s="80" t="s">
        <v>1242</v>
      </c>
      <c r="B481" s="80"/>
      <c r="C481" s="80"/>
      <c r="D481" s="80"/>
      <c r="E481" s="81"/>
      <c r="F481" s="82"/>
      <c r="G481" s="81"/>
      <c r="H481" s="82"/>
      <c r="I481" s="81"/>
      <c r="J481" s="82"/>
      <c r="K481" s="81"/>
      <c r="L481" s="82"/>
      <c r="M481" s="80"/>
      <c r="N481" s="15" t="s">
        <v>1226</v>
      </c>
    </row>
    <row r="482" spans="1:51" s="16" customFormat="1" ht="30" customHeight="1">
      <c r="A482" s="17" t="s">
        <v>1243</v>
      </c>
      <c r="B482" s="17" t="s">
        <v>335</v>
      </c>
      <c r="C482" s="17" t="s">
        <v>336</v>
      </c>
      <c r="D482" s="18">
        <v>0.85</v>
      </c>
      <c r="E482" s="19"/>
      <c r="F482" s="20">
        <f>TRUNC(E482*D482,1)</f>
        <v>0</v>
      </c>
      <c r="G482" s="19">
        <f>단가대비표!P78</f>
        <v>215145</v>
      </c>
      <c r="H482" s="20">
        <f>TRUNC(G482*D482,1)</f>
        <v>182873.2</v>
      </c>
      <c r="I482" s="19"/>
      <c r="J482" s="20">
        <f>TRUNC(I482*D482,1)</f>
        <v>0</v>
      </c>
      <c r="K482" s="19">
        <f>TRUNC(E482+G482+I482,1)</f>
        <v>215145</v>
      </c>
      <c r="L482" s="20">
        <f>TRUNC(F482+H482+J482,1)</f>
        <v>182873.2</v>
      </c>
      <c r="M482" s="17" t="s">
        <v>46</v>
      </c>
      <c r="N482" s="21" t="s">
        <v>1226</v>
      </c>
      <c r="O482" s="21" t="s">
        <v>1244</v>
      </c>
      <c r="P482" s="21" t="s">
        <v>55</v>
      </c>
      <c r="Q482" s="21" t="s">
        <v>55</v>
      </c>
      <c r="R482" s="21" t="s">
        <v>54</v>
      </c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1" t="s">
        <v>46</v>
      </c>
      <c r="AW482" s="21" t="s">
        <v>1245</v>
      </c>
      <c r="AX482" s="21" t="s">
        <v>46</v>
      </c>
      <c r="AY482" s="21" t="s">
        <v>46</v>
      </c>
    </row>
    <row r="483" spans="1:51" s="16" customFormat="1" ht="30" customHeight="1">
      <c r="A483" s="17" t="s">
        <v>334</v>
      </c>
      <c r="B483" s="17" t="s">
        <v>335</v>
      </c>
      <c r="C483" s="17" t="s">
        <v>336</v>
      </c>
      <c r="D483" s="18">
        <v>0.82</v>
      </c>
      <c r="E483" s="19"/>
      <c r="F483" s="20">
        <f>TRUNC(E483*D483,1)</f>
        <v>0</v>
      </c>
      <c r="G483" s="19">
        <f>단가대비표!P71</f>
        <v>141096</v>
      </c>
      <c r="H483" s="20">
        <f>TRUNC(G483*D483,1)</f>
        <v>115698.7</v>
      </c>
      <c r="I483" s="19"/>
      <c r="J483" s="20">
        <f>TRUNC(I483*D483,1)</f>
        <v>0</v>
      </c>
      <c r="K483" s="19">
        <f>TRUNC(E483+G483+I483,1)</f>
        <v>141096</v>
      </c>
      <c r="L483" s="20">
        <f>TRUNC(F483+H483+J483,1)</f>
        <v>115698.7</v>
      </c>
      <c r="M483" s="17" t="s">
        <v>46</v>
      </c>
      <c r="N483" s="21" t="s">
        <v>1226</v>
      </c>
      <c r="O483" s="21" t="s">
        <v>1246</v>
      </c>
      <c r="P483" s="21" t="s">
        <v>55</v>
      </c>
      <c r="Q483" s="21" t="s">
        <v>55</v>
      </c>
      <c r="R483" s="21" t="s">
        <v>54</v>
      </c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1" t="s">
        <v>46</v>
      </c>
      <c r="AW483" s="21" t="s">
        <v>1247</v>
      </c>
      <c r="AX483" s="21" t="s">
        <v>46</v>
      </c>
      <c r="AY483" s="21" t="s">
        <v>46</v>
      </c>
    </row>
    <row r="484" spans="1:51" s="16" customFormat="1" ht="30" customHeight="1">
      <c r="A484" s="17" t="s">
        <v>299</v>
      </c>
      <c r="B484" s="17" t="s">
        <v>46</v>
      </c>
      <c r="C484" s="17" t="s">
        <v>46</v>
      </c>
      <c r="D484" s="18"/>
      <c r="E484" s="19"/>
      <c r="F484" s="20">
        <f>TRUNC(SUMIF(N482:N483,N481,F482:F483),0)</f>
        <v>0</v>
      </c>
      <c r="G484" s="19"/>
      <c r="H484" s="20">
        <f>TRUNC(SUMIF(N482:N483,N481,H482:H483),0)</f>
        <v>298571</v>
      </c>
      <c r="I484" s="19"/>
      <c r="J484" s="20">
        <f>TRUNC(SUMIF(N482:N483,N481,J482:J483),0)</f>
        <v>0</v>
      </c>
      <c r="K484" s="19"/>
      <c r="L484" s="20">
        <f>F484+H484+J484</f>
        <v>298571</v>
      </c>
      <c r="M484" s="17" t="s">
        <v>46</v>
      </c>
      <c r="N484" s="21" t="s">
        <v>75</v>
      </c>
      <c r="O484" s="21" t="s">
        <v>75</v>
      </c>
      <c r="P484" s="21" t="s">
        <v>46</v>
      </c>
      <c r="Q484" s="21" t="s">
        <v>46</v>
      </c>
      <c r="R484" s="21" t="s">
        <v>46</v>
      </c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1" t="s">
        <v>46</v>
      </c>
      <c r="AW484" s="21" t="s">
        <v>46</v>
      </c>
      <c r="AX484" s="21" t="s">
        <v>46</v>
      </c>
      <c r="AY484" s="21" t="s">
        <v>46</v>
      </c>
    </row>
    <row r="485" spans="1:51" s="16" customFormat="1" ht="30" customHeight="1">
      <c r="A485" s="31"/>
      <c r="B485" s="31"/>
      <c r="C485" s="31"/>
      <c r="D485" s="32"/>
      <c r="E485" s="33"/>
      <c r="F485" s="34"/>
      <c r="G485" s="33"/>
      <c r="H485" s="34"/>
      <c r="I485" s="33"/>
      <c r="J485" s="34"/>
      <c r="K485" s="33"/>
      <c r="L485" s="34"/>
      <c r="M485" s="31"/>
      <c r="N485" s="21"/>
      <c r="O485" s="21"/>
      <c r="P485" s="21"/>
      <c r="Q485" s="21"/>
      <c r="R485" s="21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1"/>
      <c r="AW485" s="21"/>
      <c r="AX485" s="21"/>
      <c r="AY485" s="21"/>
    </row>
    <row r="486" spans="1:51" ht="30" customHeight="1">
      <c r="A486" s="77" t="s">
        <v>1275</v>
      </c>
      <c r="B486" s="77"/>
      <c r="C486" s="77"/>
      <c r="D486" s="77"/>
      <c r="E486" s="78"/>
      <c r="F486" s="79"/>
      <c r="G486" s="78"/>
      <c r="H486" s="79"/>
      <c r="I486" s="78"/>
      <c r="J486" s="79"/>
      <c r="K486" s="78"/>
      <c r="L486" s="79"/>
      <c r="M486" s="77"/>
      <c r="N486" s="27" t="s">
        <v>1257</v>
      </c>
    </row>
    <row r="487" spans="1:51" ht="30" customHeight="1">
      <c r="A487" s="5" t="s">
        <v>1271</v>
      </c>
      <c r="B487" s="5" t="s">
        <v>1272</v>
      </c>
      <c r="C487" s="5" t="s">
        <v>51</v>
      </c>
      <c r="D487" s="28">
        <v>1.1000000000000001</v>
      </c>
      <c r="E487" s="29">
        <v>10000</v>
      </c>
      <c r="F487" s="30">
        <f>TRUNC(E487*D487,1)</f>
        <v>11000</v>
      </c>
      <c r="G487" s="29"/>
      <c r="H487" s="30">
        <f>TRUNC(G487*D487,1)</f>
        <v>0</v>
      </c>
      <c r="I487" s="29"/>
      <c r="J487" s="30">
        <f>TRUNC(I487*D487,1)</f>
        <v>0</v>
      </c>
      <c r="K487" s="29">
        <f>TRUNC(E487+G487+I487,1)</f>
        <v>10000</v>
      </c>
      <c r="L487" s="30">
        <f>TRUNC(F487+H487+J487,1)</f>
        <v>11000</v>
      </c>
      <c r="M487" s="5" t="s">
        <v>1097</v>
      </c>
      <c r="N487" s="2" t="s">
        <v>1257</v>
      </c>
      <c r="O487" s="2" t="s">
        <v>1260</v>
      </c>
      <c r="P487" s="2" t="s">
        <v>55</v>
      </c>
      <c r="Q487" s="2" t="s">
        <v>55</v>
      </c>
      <c r="R487" s="2" t="s">
        <v>54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46</v>
      </c>
      <c r="AW487" s="2" t="s">
        <v>1261</v>
      </c>
      <c r="AX487" s="2" t="s">
        <v>46</v>
      </c>
      <c r="AY487" s="2" t="s">
        <v>46</v>
      </c>
    </row>
    <row r="488" spans="1:51" ht="30" customHeight="1">
      <c r="A488" s="5" t="s">
        <v>1273</v>
      </c>
      <c r="B488" s="5" t="s">
        <v>1274</v>
      </c>
      <c r="C488" s="5" t="s">
        <v>51</v>
      </c>
      <c r="D488" s="28">
        <v>1</v>
      </c>
      <c r="E488" s="29">
        <f>F494</f>
        <v>0</v>
      </c>
      <c r="F488" s="30">
        <f>TRUNC(E488*D488,1)</f>
        <v>0</v>
      </c>
      <c r="G488" s="29">
        <f>H494</f>
        <v>6480</v>
      </c>
      <c r="H488" s="30">
        <f>TRUNC(G488*D488,1)</f>
        <v>6480</v>
      </c>
      <c r="I488" s="29">
        <f>J494</f>
        <v>0</v>
      </c>
      <c r="J488" s="30">
        <f>TRUNC(I488*D488,1)</f>
        <v>0</v>
      </c>
      <c r="K488" s="29">
        <f>TRUNC(E488+G488+I488,1)</f>
        <v>6480</v>
      </c>
      <c r="L488" s="30">
        <f>TRUNC(F488+H488+J488,1)</f>
        <v>6480</v>
      </c>
      <c r="M488" s="5" t="s">
        <v>1262</v>
      </c>
      <c r="N488" s="2" t="s">
        <v>1257</v>
      </c>
      <c r="O488" s="2" t="s">
        <v>1263</v>
      </c>
      <c r="P488" s="2" t="s">
        <v>54</v>
      </c>
      <c r="Q488" s="2" t="s">
        <v>55</v>
      </c>
      <c r="R488" s="2" t="s">
        <v>55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46</v>
      </c>
      <c r="AW488" s="2" t="s">
        <v>1264</v>
      </c>
      <c r="AX488" s="2" t="s">
        <v>46</v>
      </c>
      <c r="AY488" s="2" t="s">
        <v>46</v>
      </c>
    </row>
    <row r="489" spans="1:51" ht="30" customHeight="1">
      <c r="A489" s="5" t="s">
        <v>299</v>
      </c>
      <c r="B489" s="5" t="s">
        <v>46</v>
      </c>
      <c r="C489" s="5" t="s">
        <v>46</v>
      </c>
      <c r="D489" s="28"/>
      <c r="E489" s="29"/>
      <c r="F489" s="30">
        <f>TRUNC(SUMIF(N487:N488, N486, F487:F488),0)</f>
        <v>11000</v>
      </c>
      <c r="G489" s="29"/>
      <c r="H489" s="30">
        <f>TRUNC(SUMIF(N487:N488, N486, H487:H488),0)</f>
        <v>6480</v>
      </c>
      <c r="I489" s="29"/>
      <c r="J489" s="30">
        <f>TRUNC(SUMIF(N487:N488, N486, J487:J488),0)</f>
        <v>0</v>
      </c>
      <c r="K489" s="29"/>
      <c r="L489" s="30">
        <f>F489+H489+J489</f>
        <v>17480</v>
      </c>
      <c r="M489" s="5" t="s">
        <v>46</v>
      </c>
      <c r="N489" s="2" t="s">
        <v>75</v>
      </c>
      <c r="O489" s="2" t="s">
        <v>75</v>
      </c>
      <c r="P489" s="2" t="s">
        <v>46</v>
      </c>
      <c r="Q489" s="2" t="s">
        <v>46</v>
      </c>
      <c r="R489" s="2" t="s">
        <v>46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46</v>
      </c>
      <c r="AW489" s="2" t="s">
        <v>46</v>
      </c>
      <c r="AX489" s="2" t="s">
        <v>46</v>
      </c>
      <c r="AY489" s="2" t="s">
        <v>46</v>
      </c>
    </row>
    <row r="490" spans="1:51" ht="30" customHeight="1">
      <c r="A490" s="5"/>
      <c r="B490" s="5"/>
      <c r="C490" s="5"/>
      <c r="D490" s="28"/>
      <c r="E490" s="29"/>
      <c r="F490" s="30"/>
      <c r="G490" s="29"/>
      <c r="H490" s="30"/>
      <c r="I490" s="29"/>
      <c r="J490" s="30"/>
      <c r="K490" s="29"/>
      <c r="L490" s="30"/>
      <c r="M490" s="5"/>
      <c r="N490" s="2"/>
      <c r="O490" s="2"/>
      <c r="P490" s="2"/>
      <c r="Q490" s="2"/>
      <c r="R490" s="2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/>
      <c r="AW490" s="2"/>
      <c r="AX490" s="2"/>
      <c r="AY490" s="2"/>
    </row>
    <row r="491" spans="1:51" ht="30" customHeight="1">
      <c r="A491" s="77" t="s">
        <v>1265</v>
      </c>
      <c r="B491" s="77"/>
      <c r="C491" s="77"/>
      <c r="D491" s="77"/>
      <c r="E491" s="78"/>
      <c r="F491" s="79"/>
      <c r="G491" s="78"/>
      <c r="H491" s="79"/>
      <c r="I491" s="78"/>
      <c r="J491" s="79"/>
      <c r="K491" s="78"/>
      <c r="L491" s="79"/>
      <c r="M491" s="77"/>
      <c r="N491" s="27" t="s">
        <v>1263</v>
      </c>
    </row>
    <row r="492" spans="1:51" ht="30" customHeight="1">
      <c r="A492" s="5" t="s">
        <v>693</v>
      </c>
      <c r="B492" s="5" t="s">
        <v>335</v>
      </c>
      <c r="C492" s="5" t="s">
        <v>336</v>
      </c>
      <c r="D492" s="28">
        <v>2.8000000000000001E-2</v>
      </c>
      <c r="E492" s="29"/>
      <c r="F492" s="30">
        <f>TRUNC(E492*D492,1)</f>
        <v>0</v>
      </c>
      <c r="G492" s="29">
        <f>단가대비표!P84</f>
        <v>206253</v>
      </c>
      <c r="H492" s="30">
        <f>TRUNC(G492*D492,1)</f>
        <v>5775</v>
      </c>
      <c r="I492" s="29"/>
      <c r="J492" s="30">
        <f>TRUNC(I492*D492,1)</f>
        <v>0</v>
      </c>
      <c r="K492" s="29">
        <f>TRUNC(E492+G492+I492,1)</f>
        <v>206253</v>
      </c>
      <c r="L492" s="30">
        <f>TRUNC(F492+H492+J492,1)</f>
        <v>5775</v>
      </c>
      <c r="M492" s="5"/>
      <c r="N492" s="2" t="s">
        <v>1263</v>
      </c>
      <c r="O492" s="2" t="s">
        <v>1266</v>
      </c>
      <c r="P492" s="2" t="s">
        <v>55</v>
      </c>
      <c r="Q492" s="2" t="s">
        <v>55</v>
      </c>
      <c r="R492" s="2" t="s">
        <v>54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46</v>
      </c>
      <c r="AW492" s="2" t="s">
        <v>1267</v>
      </c>
      <c r="AX492" s="2" t="s">
        <v>46</v>
      </c>
      <c r="AY492" s="2" t="s">
        <v>46</v>
      </c>
    </row>
    <row r="493" spans="1:51" ht="30" customHeight="1">
      <c r="A493" s="5" t="s">
        <v>334</v>
      </c>
      <c r="B493" s="5" t="s">
        <v>335</v>
      </c>
      <c r="C493" s="5" t="s">
        <v>336</v>
      </c>
      <c r="D493" s="28">
        <v>5.0000000000000001E-3</v>
      </c>
      <c r="E493" s="29"/>
      <c r="F493" s="30">
        <f>TRUNC(E493*D493,1)</f>
        <v>0</v>
      </c>
      <c r="G493" s="29">
        <f>단가대비표!P71</f>
        <v>141096</v>
      </c>
      <c r="H493" s="30">
        <f>TRUNC(G493*D493,1)</f>
        <v>705.4</v>
      </c>
      <c r="I493" s="29"/>
      <c r="J493" s="30">
        <f>TRUNC(I493*D493,1)</f>
        <v>0</v>
      </c>
      <c r="K493" s="29">
        <f>TRUNC(E493+G493+I493,1)</f>
        <v>141096</v>
      </c>
      <c r="L493" s="30">
        <f>TRUNC(F493+H493+J493,1)</f>
        <v>705.4</v>
      </c>
      <c r="M493" s="5"/>
      <c r="N493" s="2" t="s">
        <v>1263</v>
      </c>
      <c r="O493" s="2" t="s">
        <v>1268</v>
      </c>
      <c r="P493" s="2" t="s">
        <v>55</v>
      </c>
      <c r="Q493" s="2" t="s">
        <v>55</v>
      </c>
      <c r="R493" s="2" t="s">
        <v>54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46</v>
      </c>
      <c r="AW493" s="2" t="s">
        <v>1269</v>
      </c>
      <c r="AX493" s="2" t="s">
        <v>46</v>
      </c>
      <c r="AY493" s="2" t="s">
        <v>46</v>
      </c>
    </row>
    <row r="494" spans="1:51" ht="30" customHeight="1">
      <c r="A494" s="5" t="s">
        <v>299</v>
      </c>
      <c r="B494" s="5" t="s">
        <v>46</v>
      </c>
      <c r="C494" s="5" t="s">
        <v>46</v>
      </c>
      <c r="D494" s="28"/>
      <c r="E494" s="29"/>
      <c r="F494" s="30">
        <f>TRUNC(SUMIF(N492:N493, N491, F492:F493),0)</f>
        <v>0</v>
      </c>
      <c r="G494" s="29"/>
      <c r="H494" s="30">
        <f>TRUNC(SUMIF(N492:N493, N491, H492:H493),0)</f>
        <v>6480</v>
      </c>
      <c r="I494" s="29"/>
      <c r="J494" s="30">
        <f>TRUNC(SUMIF(N492:N493, N491, J492:J493),0)</f>
        <v>0</v>
      </c>
      <c r="K494" s="29"/>
      <c r="L494" s="30">
        <f>F494+H494+J494</f>
        <v>6480</v>
      </c>
      <c r="M494" s="5" t="s">
        <v>46</v>
      </c>
      <c r="N494" s="2" t="s">
        <v>75</v>
      </c>
      <c r="O494" s="2" t="s">
        <v>75</v>
      </c>
      <c r="P494" s="2" t="s">
        <v>46</v>
      </c>
      <c r="Q494" s="2" t="s">
        <v>46</v>
      </c>
      <c r="R494" s="2" t="s">
        <v>46</v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46</v>
      </c>
      <c r="AW494" s="2" t="s">
        <v>46</v>
      </c>
      <c r="AX494" s="2" t="s">
        <v>46</v>
      </c>
      <c r="AY494" s="2" t="s">
        <v>46</v>
      </c>
    </row>
    <row r="495" spans="1:51" ht="30" customHeight="1">
      <c r="A495" s="77" t="s">
        <v>1285</v>
      </c>
      <c r="B495" s="77"/>
      <c r="C495" s="77"/>
      <c r="D495" s="77"/>
      <c r="E495" s="78"/>
      <c r="F495" s="79"/>
      <c r="G495" s="78"/>
      <c r="H495" s="79"/>
      <c r="I495" s="78"/>
      <c r="J495" s="79"/>
      <c r="K495" s="78"/>
      <c r="L495" s="79"/>
      <c r="M495" s="77"/>
      <c r="N495" s="35" t="s">
        <v>1286</v>
      </c>
    </row>
    <row r="496" spans="1:51" ht="30" customHeight="1">
      <c r="A496" s="5" t="s">
        <v>1287</v>
      </c>
      <c r="B496" s="5" t="s">
        <v>1288</v>
      </c>
      <c r="C496" s="5" t="s">
        <v>51</v>
      </c>
      <c r="D496" s="36">
        <v>1.1000000000000001</v>
      </c>
      <c r="E496" s="37">
        <v>31900</v>
      </c>
      <c r="F496" s="38">
        <f>TRUNC(E496*D496,1)</f>
        <v>35090</v>
      </c>
      <c r="G496" s="37">
        <v>0</v>
      </c>
      <c r="H496" s="38">
        <f>TRUNC(G496*D496,1)</f>
        <v>0</v>
      </c>
      <c r="I496" s="37">
        <v>0</v>
      </c>
      <c r="J496" s="38">
        <f>TRUNC(I496*D496,1)</f>
        <v>0</v>
      </c>
      <c r="K496" s="37">
        <f t="shared" ref="K496:L500" si="77">TRUNC(E496+G496+I496,1)</f>
        <v>31900</v>
      </c>
      <c r="L496" s="38">
        <f t="shared" si="77"/>
        <v>35090</v>
      </c>
      <c r="M496" s="5" t="s">
        <v>46</v>
      </c>
      <c r="N496" s="2" t="s">
        <v>1286</v>
      </c>
      <c r="O496" s="2" t="s">
        <v>1289</v>
      </c>
      <c r="P496" s="2" t="s">
        <v>55</v>
      </c>
      <c r="Q496" s="2" t="s">
        <v>55</v>
      </c>
      <c r="R496" s="2" t="s">
        <v>54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46</v>
      </c>
      <c r="AW496" s="2" t="s">
        <v>1290</v>
      </c>
      <c r="AX496" s="2" t="s">
        <v>46</v>
      </c>
      <c r="AY496" s="2" t="s">
        <v>46</v>
      </c>
    </row>
    <row r="497" spans="1:51" ht="30" customHeight="1">
      <c r="A497" s="5" t="s">
        <v>1291</v>
      </c>
      <c r="B497" s="5" t="s">
        <v>1292</v>
      </c>
      <c r="C497" s="5" t="s">
        <v>51</v>
      </c>
      <c r="D497" s="36">
        <v>1</v>
      </c>
      <c r="E497" s="37">
        <v>0</v>
      </c>
      <c r="F497" s="38">
        <f>TRUNC(E497*D497,1)</f>
        <v>0</v>
      </c>
      <c r="G497" s="37">
        <f>H506</f>
        <v>52683</v>
      </c>
      <c r="H497" s="38">
        <f>TRUNC(G497*D497,1)</f>
        <v>52683</v>
      </c>
      <c r="I497" s="37">
        <f>J506</f>
        <v>1580</v>
      </c>
      <c r="J497" s="38">
        <f>TRUNC(I497*D497,1)</f>
        <v>1580</v>
      </c>
      <c r="K497" s="37">
        <f t="shared" si="77"/>
        <v>54263</v>
      </c>
      <c r="L497" s="38">
        <f t="shared" si="77"/>
        <v>54263</v>
      </c>
      <c r="M497" s="5" t="s">
        <v>1293</v>
      </c>
      <c r="N497" s="2" t="s">
        <v>1286</v>
      </c>
      <c r="O497" s="2" t="s">
        <v>1294</v>
      </c>
      <c r="P497" s="2" t="s">
        <v>54</v>
      </c>
      <c r="Q497" s="2" t="s">
        <v>55</v>
      </c>
      <c r="R497" s="2" t="s">
        <v>55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 t="s">
        <v>46</v>
      </c>
      <c r="AW497" s="2" t="s">
        <v>1295</v>
      </c>
      <c r="AX497" s="2" t="s">
        <v>46</v>
      </c>
      <c r="AY497" s="2" t="s">
        <v>46</v>
      </c>
    </row>
    <row r="498" spans="1:51" ht="30" customHeight="1">
      <c r="A498" s="5" t="s">
        <v>1296</v>
      </c>
      <c r="B498" s="5" t="s">
        <v>1292</v>
      </c>
      <c r="C498" s="5" t="s">
        <v>51</v>
      </c>
      <c r="D498" s="36">
        <v>1</v>
      </c>
      <c r="E498" s="37">
        <v>0</v>
      </c>
      <c r="F498" s="38">
        <f>TRUNC(E498*D498,1)</f>
        <v>0</v>
      </c>
      <c r="G498" s="37">
        <f>H512</f>
        <v>70069</v>
      </c>
      <c r="H498" s="38">
        <f>TRUNC(G498*D498,1)</f>
        <v>70069</v>
      </c>
      <c r="I498" s="37">
        <f>J512</f>
        <v>2102</v>
      </c>
      <c r="J498" s="38">
        <f>TRUNC(I498*D498,1)</f>
        <v>2102</v>
      </c>
      <c r="K498" s="37">
        <f t="shared" si="77"/>
        <v>72171</v>
      </c>
      <c r="L498" s="38">
        <f t="shared" si="77"/>
        <v>72171</v>
      </c>
      <c r="M498" s="5" t="s">
        <v>1297</v>
      </c>
      <c r="N498" s="2" t="s">
        <v>1286</v>
      </c>
      <c r="O498" s="2" t="s">
        <v>1298</v>
      </c>
      <c r="P498" s="2" t="s">
        <v>54</v>
      </c>
      <c r="Q498" s="2" t="s">
        <v>55</v>
      </c>
      <c r="R498" s="2" t="s">
        <v>55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46</v>
      </c>
      <c r="AW498" s="2" t="s">
        <v>1299</v>
      </c>
      <c r="AX498" s="2" t="s">
        <v>46</v>
      </c>
      <c r="AY498" s="2" t="s">
        <v>46</v>
      </c>
    </row>
    <row r="499" spans="1:51" ht="30" customHeight="1">
      <c r="A499" s="5" t="s">
        <v>1300</v>
      </c>
      <c r="B499" s="5" t="s">
        <v>1301</v>
      </c>
      <c r="C499" s="5" t="s">
        <v>156</v>
      </c>
      <c r="D499" s="36">
        <v>3.5</v>
      </c>
      <c r="E499" s="37">
        <v>2250</v>
      </c>
      <c r="F499" s="38">
        <f>TRUNC(E499*D499,1)</f>
        <v>7875</v>
      </c>
      <c r="G499" s="37">
        <v>0</v>
      </c>
      <c r="H499" s="38">
        <f>TRUNC(G499*D499,1)</f>
        <v>0</v>
      </c>
      <c r="I499" s="37">
        <v>0</v>
      </c>
      <c r="J499" s="38">
        <f>TRUNC(I499*D499,1)</f>
        <v>0</v>
      </c>
      <c r="K499" s="37">
        <f t="shared" si="77"/>
        <v>2250</v>
      </c>
      <c r="L499" s="38">
        <f t="shared" si="77"/>
        <v>7875</v>
      </c>
      <c r="M499" s="5" t="s">
        <v>46</v>
      </c>
      <c r="N499" s="2" t="s">
        <v>1286</v>
      </c>
      <c r="O499" s="2" t="s">
        <v>1302</v>
      </c>
      <c r="P499" s="2" t="s">
        <v>55</v>
      </c>
      <c r="Q499" s="2" t="s">
        <v>55</v>
      </c>
      <c r="R499" s="2" t="s">
        <v>54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46</v>
      </c>
      <c r="AW499" s="2" t="s">
        <v>1303</v>
      </c>
      <c r="AX499" s="2" t="s">
        <v>46</v>
      </c>
      <c r="AY499" s="2" t="s">
        <v>46</v>
      </c>
    </row>
    <row r="500" spans="1:51" ht="30" customHeight="1">
      <c r="A500" s="5" t="s">
        <v>546</v>
      </c>
      <c r="B500" s="5" t="s">
        <v>547</v>
      </c>
      <c r="C500" s="5" t="s">
        <v>51</v>
      </c>
      <c r="D500" s="36">
        <v>0.7</v>
      </c>
      <c r="E500" s="37">
        <v>1596</v>
      </c>
      <c r="F500" s="38">
        <f>TRUNC(E500*D500,1)</f>
        <v>1117.2</v>
      </c>
      <c r="G500" s="37">
        <v>6287</v>
      </c>
      <c r="H500" s="38">
        <f>TRUNC(G500*D500,1)</f>
        <v>4400.8999999999996</v>
      </c>
      <c r="I500" s="37">
        <v>0</v>
      </c>
      <c r="J500" s="38">
        <f>TRUNC(I500*D500,1)</f>
        <v>0</v>
      </c>
      <c r="K500" s="37">
        <f t="shared" si="77"/>
        <v>7883</v>
      </c>
      <c r="L500" s="38">
        <f t="shared" si="77"/>
        <v>5518.1</v>
      </c>
      <c r="M500" s="5" t="s">
        <v>1304</v>
      </c>
      <c r="N500" s="2" t="s">
        <v>1286</v>
      </c>
      <c r="O500" s="2" t="s">
        <v>1305</v>
      </c>
      <c r="P500" s="2" t="s">
        <v>54</v>
      </c>
      <c r="Q500" s="2" t="s">
        <v>55</v>
      </c>
      <c r="R500" s="2" t="s">
        <v>55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46</v>
      </c>
      <c r="AW500" s="2" t="s">
        <v>1306</v>
      </c>
      <c r="AX500" s="2" t="s">
        <v>46</v>
      </c>
      <c r="AY500" s="2" t="s">
        <v>46</v>
      </c>
    </row>
    <row r="501" spans="1:51" ht="30" customHeight="1">
      <c r="A501" s="5" t="s">
        <v>299</v>
      </c>
      <c r="B501" s="5" t="s">
        <v>46</v>
      </c>
      <c r="C501" s="5" t="s">
        <v>46</v>
      </c>
      <c r="D501" s="36"/>
      <c r="E501" s="37"/>
      <c r="F501" s="38">
        <f>TRUNC(SUMIF(N496:N500, N495, F496:F500),0)</f>
        <v>44082</v>
      </c>
      <c r="G501" s="37"/>
      <c r="H501" s="38">
        <f>TRUNC(SUMIF(N496:N500, N495, H496:H500),0)</f>
        <v>127152</v>
      </c>
      <c r="I501" s="37"/>
      <c r="J501" s="38">
        <f>TRUNC(SUMIF(N496:N500, N495, J496:J500),0)</f>
        <v>3682</v>
      </c>
      <c r="K501" s="37"/>
      <c r="L501" s="38">
        <f>F501+H501+J501</f>
        <v>174916</v>
      </c>
      <c r="M501" s="5" t="s">
        <v>46</v>
      </c>
      <c r="N501" s="2" t="s">
        <v>75</v>
      </c>
      <c r="O501" s="2" t="s">
        <v>75</v>
      </c>
      <c r="P501" s="2" t="s">
        <v>46</v>
      </c>
      <c r="Q501" s="2" t="s">
        <v>46</v>
      </c>
      <c r="R501" s="2" t="s">
        <v>46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46</v>
      </c>
      <c r="AW501" s="2" t="s">
        <v>46</v>
      </c>
      <c r="AX501" s="2" t="s">
        <v>46</v>
      </c>
      <c r="AY501" s="2" t="s">
        <v>46</v>
      </c>
    </row>
    <row r="502" spans="1:51" ht="30" customHeight="1">
      <c r="A502" s="77" t="s">
        <v>1307</v>
      </c>
      <c r="B502" s="77"/>
      <c r="C502" s="77"/>
      <c r="D502" s="77"/>
      <c r="E502" s="78"/>
      <c r="F502" s="79"/>
      <c r="G502" s="78"/>
      <c r="H502" s="79"/>
      <c r="I502" s="78"/>
      <c r="J502" s="79"/>
      <c r="K502" s="78"/>
      <c r="L502" s="79"/>
      <c r="M502" s="77"/>
      <c r="N502" s="35" t="s">
        <v>1294</v>
      </c>
    </row>
    <row r="503" spans="1:51" ht="30" customHeight="1">
      <c r="A503" s="5" t="s">
        <v>455</v>
      </c>
      <c r="B503" s="5" t="s">
        <v>335</v>
      </c>
      <c r="C503" s="5" t="s">
        <v>336</v>
      </c>
      <c r="D503" s="36">
        <v>0.18</v>
      </c>
      <c r="E503" s="37"/>
      <c r="F503" s="38">
        <f>TRUNC(E503*D503,1)</f>
        <v>0</v>
      </c>
      <c r="G503" s="37">
        <f>단가대비표!P77</f>
        <v>225966</v>
      </c>
      <c r="H503" s="38">
        <f>TRUNC(G503*D503,1)</f>
        <v>40673.800000000003</v>
      </c>
      <c r="I503" s="37"/>
      <c r="J503" s="38">
        <f>TRUNC(I503*D503,1)</f>
        <v>0</v>
      </c>
      <c r="K503" s="37">
        <f t="shared" ref="K503:L505" si="78">TRUNC(E503+G503+I503,1)</f>
        <v>225966</v>
      </c>
      <c r="L503" s="38">
        <f t="shared" si="78"/>
        <v>40673.800000000003</v>
      </c>
      <c r="M503" s="5" t="s">
        <v>46</v>
      </c>
      <c r="N503" s="2" t="s">
        <v>1294</v>
      </c>
      <c r="O503" s="2" t="s">
        <v>1308</v>
      </c>
      <c r="P503" s="2" t="s">
        <v>55</v>
      </c>
      <c r="Q503" s="2" t="s">
        <v>55</v>
      </c>
      <c r="R503" s="2" t="s">
        <v>54</v>
      </c>
      <c r="S503" s="3"/>
      <c r="T503" s="3"/>
      <c r="U503" s="3"/>
      <c r="V503" s="3">
        <v>1</v>
      </c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46</v>
      </c>
      <c r="AW503" s="2" t="s">
        <v>1309</v>
      </c>
      <c r="AX503" s="2" t="s">
        <v>46</v>
      </c>
      <c r="AY503" s="2" t="s">
        <v>46</v>
      </c>
    </row>
    <row r="504" spans="1:51" ht="30" customHeight="1">
      <c r="A504" s="5" t="s">
        <v>414</v>
      </c>
      <c r="B504" s="5" t="s">
        <v>335</v>
      </c>
      <c r="C504" s="5" t="s">
        <v>336</v>
      </c>
      <c r="D504" s="36">
        <v>0.06</v>
      </c>
      <c r="E504" s="37"/>
      <c r="F504" s="38">
        <f>TRUNC(E504*D504,1)</f>
        <v>0</v>
      </c>
      <c r="G504" s="37">
        <f>단가대비표!P75</f>
        <v>200155</v>
      </c>
      <c r="H504" s="38">
        <f>TRUNC(G504*D504,1)</f>
        <v>12009.3</v>
      </c>
      <c r="I504" s="37"/>
      <c r="J504" s="38">
        <f>TRUNC(I504*D504,1)</f>
        <v>0</v>
      </c>
      <c r="K504" s="37">
        <f t="shared" si="78"/>
        <v>200155</v>
      </c>
      <c r="L504" s="38">
        <f t="shared" si="78"/>
        <v>12009.3</v>
      </c>
      <c r="M504" s="5" t="s">
        <v>46</v>
      </c>
      <c r="N504" s="2" t="s">
        <v>1294</v>
      </c>
      <c r="O504" s="2" t="s">
        <v>1310</v>
      </c>
      <c r="P504" s="2" t="s">
        <v>55</v>
      </c>
      <c r="Q504" s="2" t="s">
        <v>55</v>
      </c>
      <c r="R504" s="2" t="s">
        <v>54</v>
      </c>
      <c r="S504" s="3"/>
      <c r="T504" s="3"/>
      <c r="U504" s="3"/>
      <c r="V504" s="3">
        <v>1</v>
      </c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46</v>
      </c>
      <c r="AW504" s="2" t="s">
        <v>1311</v>
      </c>
      <c r="AX504" s="2" t="s">
        <v>46</v>
      </c>
      <c r="AY504" s="2" t="s">
        <v>46</v>
      </c>
    </row>
    <row r="505" spans="1:51" ht="30" customHeight="1">
      <c r="A505" s="5" t="s">
        <v>465</v>
      </c>
      <c r="B505" s="5" t="s">
        <v>568</v>
      </c>
      <c r="C505" s="5" t="s">
        <v>316</v>
      </c>
      <c r="D505" s="36">
        <v>1</v>
      </c>
      <c r="E505" s="37"/>
      <c r="F505" s="38">
        <f>TRUNC(E505*D505,1)</f>
        <v>0</v>
      </c>
      <c r="G505" s="37"/>
      <c r="H505" s="38">
        <f>TRUNC(G505*D505,1)</f>
        <v>0</v>
      </c>
      <c r="I505" s="37">
        <f>TRUNC(SUMIF(V503:V505, RIGHTB(O505, 1), H503:H505)*U505, 2)</f>
        <v>1580.49</v>
      </c>
      <c r="J505" s="38">
        <f>TRUNC(I505*D505,1)</f>
        <v>1580.4</v>
      </c>
      <c r="K505" s="37">
        <f t="shared" si="78"/>
        <v>1580.4</v>
      </c>
      <c r="L505" s="38">
        <f t="shared" si="78"/>
        <v>1580.4</v>
      </c>
      <c r="M505" s="5" t="s">
        <v>46</v>
      </c>
      <c r="N505" s="2" t="s">
        <v>1294</v>
      </c>
      <c r="O505" s="2" t="s">
        <v>1312</v>
      </c>
      <c r="P505" s="2" t="s">
        <v>55</v>
      </c>
      <c r="Q505" s="2" t="s">
        <v>55</v>
      </c>
      <c r="R505" s="2" t="s">
        <v>55</v>
      </c>
      <c r="S505" s="3">
        <v>1</v>
      </c>
      <c r="T505" s="3">
        <v>2</v>
      </c>
      <c r="U505" s="3">
        <v>0.03</v>
      </c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46</v>
      </c>
      <c r="AW505" s="2" t="s">
        <v>1313</v>
      </c>
      <c r="AX505" s="2" t="s">
        <v>46</v>
      </c>
      <c r="AY505" s="2" t="s">
        <v>46</v>
      </c>
    </row>
    <row r="506" spans="1:51" ht="30" customHeight="1">
      <c r="A506" s="5" t="s">
        <v>299</v>
      </c>
      <c r="B506" s="5" t="s">
        <v>46</v>
      </c>
      <c r="C506" s="5" t="s">
        <v>46</v>
      </c>
      <c r="D506" s="36"/>
      <c r="E506" s="37"/>
      <c r="F506" s="38">
        <f>TRUNC(SUMIF(N503:N505, N502, F503:F505),0)</f>
        <v>0</v>
      </c>
      <c r="G506" s="37"/>
      <c r="H506" s="38">
        <f>TRUNC(SUMIF(N503:N505, N502, H503:H505),0)</f>
        <v>52683</v>
      </c>
      <c r="I506" s="37"/>
      <c r="J506" s="38">
        <f>TRUNC(SUMIF(N503:N505, N502, J503:J505),0)</f>
        <v>1580</v>
      </c>
      <c r="K506" s="37"/>
      <c r="L506" s="38">
        <f>F506+H506+J506</f>
        <v>54263</v>
      </c>
      <c r="M506" s="5" t="s">
        <v>46</v>
      </c>
      <c r="N506" s="2" t="s">
        <v>75</v>
      </c>
      <c r="O506" s="2" t="s">
        <v>75</v>
      </c>
      <c r="P506" s="2" t="s">
        <v>46</v>
      </c>
      <c r="Q506" s="2" t="s">
        <v>46</v>
      </c>
      <c r="R506" s="2" t="s">
        <v>46</v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46</v>
      </c>
      <c r="AW506" s="2" t="s">
        <v>46</v>
      </c>
      <c r="AX506" s="2" t="s">
        <v>46</v>
      </c>
      <c r="AY506" s="2" t="s">
        <v>46</v>
      </c>
    </row>
    <row r="507" spans="1:51" ht="30" customHeight="1">
      <c r="A507" s="36"/>
      <c r="B507" s="36"/>
      <c r="C507" s="36"/>
      <c r="D507" s="36"/>
      <c r="E507" s="37"/>
      <c r="F507" s="38"/>
      <c r="G507" s="37"/>
      <c r="H507" s="38"/>
      <c r="I507" s="37"/>
      <c r="J507" s="38"/>
      <c r="K507" s="37"/>
      <c r="L507" s="38"/>
      <c r="M507" s="36"/>
    </row>
    <row r="508" spans="1:51" ht="30" customHeight="1">
      <c r="A508" s="77" t="s">
        <v>1314</v>
      </c>
      <c r="B508" s="77"/>
      <c r="C508" s="77"/>
      <c r="D508" s="77"/>
      <c r="E508" s="78"/>
      <c r="F508" s="79"/>
      <c r="G508" s="78"/>
      <c r="H508" s="79"/>
      <c r="I508" s="78"/>
      <c r="J508" s="79"/>
      <c r="K508" s="78"/>
      <c r="L508" s="79"/>
      <c r="M508" s="77"/>
      <c r="N508" s="35" t="s">
        <v>1298</v>
      </c>
    </row>
    <row r="509" spans="1:51" ht="30" customHeight="1">
      <c r="A509" s="5" t="s">
        <v>1315</v>
      </c>
      <c r="B509" s="5" t="s">
        <v>1316</v>
      </c>
      <c r="C509" s="5" t="s">
        <v>336</v>
      </c>
      <c r="D509" s="36">
        <v>0.23</v>
      </c>
      <c r="E509" s="37"/>
      <c r="F509" s="38">
        <f>TRUNC(E509*D509,1)</f>
        <v>0</v>
      </c>
      <c r="G509" s="37">
        <f>단가대비표!P86</f>
        <v>212629</v>
      </c>
      <c r="H509" s="38">
        <f>TRUNC(G509*D509,1)</f>
        <v>48904.6</v>
      </c>
      <c r="I509" s="37"/>
      <c r="J509" s="38">
        <f>TRUNC(I509*D509,1)</f>
        <v>0</v>
      </c>
      <c r="K509" s="37">
        <f t="shared" ref="K509:L511" si="79">TRUNC(E509+G509+I509,1)</f>
        <v>212629</v>
      </c>
      <c r="L509" s="38">
        <f t="shared" si="79"/>
        <v>48904.6</v>
      </c>
      <c r="M509" s="5" t="s">
        <v>46</v>
      </c>
      <c r="N509" s="2" t="s">
        <v>1298</v>
      </c>
      <c r="O509" s="2" t="s">
        <v>1317</v>
      </c>
      <c r="P509" s="2" t="s">
        <v>55</v>
      </c>
      <c r="Q509" s="2" t="s">
        <v>55</v>
      </c>
      <c r="R509" s="2" t="s">
        <v>54</v>
      </c>
      <c r="S509" s="3"/>
      <c r="T509" s="3"/>
      <c r="U509" s="3"/>
      <c r="V509" s="3">
        <v>1</v>
      </c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46</v>
      </c>
      <c r="AW509" s="2" t="s">
        <v>1318</v>
      </c>
      <c r="AX509" s="2" t="s">
        <v>46</v>
      </c>
      <c r="AY509" s="2" t="s">
        <v>46</v>
      </c>
    </row>
    <row r="510" spans="1:51" ht="30" customHeight="1">
      <c r="A510" s="5" t="s">
        <v>334</v>
      </c>
      <c r="B510" s="5" t="s">
        <v>1316</v>
      </c>
      <c r="C510" s="5" t="s">
        <v>336</v>
      </c>
      <c r="D510" s="36">
        <v>0.15</v>
      </c>
      <c r="E510" s="37"/>
      <c r="F510" s="38">
        <f>TRUNC(E510*D510,1)</f>
        <v>0</v>
      </c>
      <c r="G510" s="37">
        <f>단가대비표!P71</f>
        <v>141096</v>
      </c>
      <c r="H510" s="38">
        <f>TRUNC(G510*D510,1)</f>
        <v>21164.400000000001</v>
      </c>
      <c r="I510" s="37"/>
      <c r="J510" s="38">
        <f>TRUNC(I510*D510,1)</f>
        <v>0</v>
      </c>
      <c r="K510" s="37">
        <f t="shared" si="79"/>
        <v>141096</v>
      </c>
      <c r="L510" s="38">
        <f t="shared" si="79"/>
        <v>21164.400000000001</v>
      </c>
      <c r="M510" s="5" t="s">
        <v>46</v>
      </c>
      <c r="N510" s="2" t="s">
        <v>1298</v>
      </c>
      <c r="O510" s="2" t="s">
        <v>1319</v>
      </c>
      <c r="P510" s="2" t="s">
        <v>55</v>
      </c>
      <c r="Q510" s="2" t="s">
        <v>55</v>
      </c>
      <c r="R510" s="2" t="s">
        <v>54</v>
      </c>
      <c r="S510" s="3"/>
      <c r="T510" s="3"/>
      <c r="U510" s="3"/>
      <c r="V510" s="3">
        <v>1</v>
      </c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46</v>
      </c>
      <c r="AW510" s="2" t="s">
        <v>1320</v>
      </c>
      <c r="AX510" s="2" t="s">
        <v>46</v>
      </c>
      <c r="AY510" s="2" t="s">
        <v>46</v>
      </c>
    </row>
    <row r="511" spans="1:51" ht="30" customHeight="1">
      <c r="A511" s="5" t="s">
        <v>465</v>
      </c>
      <c r="B511" s="5" t="s">
        <v>568</v>
      </c>
      <c r="C511" s="5" t="s">
        <v>316</v>
      </c>
      <c r="D511" s="36">
        <v>1</v>
      </c>
      <c r="E511" s="37"/>
      <c r="F511" s="38">
        <f>TRUNC(E511*D511,1)</f>
        <v>0</v>
      </c>
      <c r="G511" s="37"/>
      <c r="H511" s="38">
        <f>TRUNC(G511*D511,1)</f>
        <v>0</v>
      </c>
      <c r="I511" s="37">
        <f>TRUNC(SUMIF(V509:V511, RIGHTB(O511, 1), H509:H511)*U511, 2)</f>
        <v>2102.0700000000002</v>
      </c>
      <c r="J511" s="38">
        <f>TRUNC(I511*D511,1)</f>
        <v>2102</v>
      </c>
      <c r="K511" s="37">
        <f t="shared" si="79"/>
        <v>2102</v>
      </c>
      <c r="L511" s="38">
        <f t="shared" si="79"/>
        <v>2102</v>
      </c>
      <c r="M511" s="5" t="s">
        <v>46</v>
      </c>
      <c r="N511" s="2" t="s">
        <v>1298</v>
      </c>
      <c r="O511" s="2" t="s">
        <v>1312</v>
      </c>
      <c r="P511" s="2" t="s">
        <v>55</v>
      </c>
      <c r="Q511" s="2" t="s">
        <v>55</v>
      </c>
      <c r="R511" s="2" t="s">
        <v>55</v>
      </c>
      <c r="S511" s="3">
        <v>1</v>
      </c>
      <c r="T511" s="3">
        <v>2</v>
      </c>
      <c r="U511" s="3">
        <v>0.03</v>
      </c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46</v>
      </c>
      <c r="AW511" s="2" t="s">
        <v>1321</v>
      </c>
      <c r="AX511" s="2" t="s">
        <v>46</v>
      </c>
      <c r="AY511" s="2" t="s">
        <v>46</v>
      </c>
    </row>
    <row r="512" spans="1:51" ht="30" customHeight="1">
      <c r="A512" s="5" t="s">
        <v>299</v>
      </c>
      <c r="B512" s="5" t="s">
        <v>46</v>
      </c>
      <c r="C512" s="5" t="s">
        <v>46</v>
      </c>
      <c r="D512" s="36"/>
      <c r="E512" s="37"/>
      <c r="F512" s="38">
        <f>TRUNC(SUMIF(N509:N511, N508, F509:F511),0)</f>
        <v>0</v>
      </c>
      <c r="G512" s="37"/>
      <c r="H512" s="38">
        <f>TRUNC(SUMIF(N509:N511, N508, H509:H511),0)</f>
        <v>70069</v>
      </c>
      <c r="I512" s="37"/>
      <c r="J512" s="38">
        <f>TRUNC(SUMIF(N509:N511, N508, J509:J511),0)</f>
        <v>2102</v>
      </c>
      <c r="K512" s="37"/>
      <c r="L512" s="38">
        <f>F512+H512+J512</f>
        <v>72171</v>
      </c>
      <c r="M512" s="5" t="s">
        <v>46</v>
      </c>
      <c r="N512" s="2" t="s">
        <v>75</v>
      </c>
      <c r="O512" s="2" t="s">
        <v>75</v>
      </c>
      <c r="P512" s="2" t="s">
        <v>46</v>
      </c>
      <c r="Q512" s="2" t="s">
        <v>46</v>
      </c>
      <c r="R512" s="2" t="s">
        <v>46</v>
      </c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46</v>
      </c>
      <c r="AW512" s="2" t="s">
        <v>46</v>
      </c>
      <c r="AX512" s="2" t="s">
        <v>46</v>
      </c>
      <c r="AY512" s="2" t="s">
        <v>46</v>
      </c>
    </row>
    <row r="513" spans="1:51" ht="30" customHeight="1">
      <c r="A513" s="36"/>
      <c r="B513" s="36"/>
      <c r="C513" s="36"/>
      <c r="D513" s="36"/>
      <c r="E513" s="37"/>
      <c r="F513" s="38"/>
      <c r="G513" s="37"/>
      <c r="H513" s="38"/>
      <c r="I513" s="37"/>
      <c r="J513" s="38"/>
      <c r="K513" s="37"/>
      <c r="L513" s="38"/>
      <c r="M513" s="36"/>
    </row>
    <row r="514" spans="1:51" ht="30" customHeight="1">
      <c r="A514" s="77" t="s">
        <v>1323</v>
      </c>
      <c r="B514" s="77"/>
      <c r="C514" s="77"/>
      <c r="D514" s="77"/>
      <c r="E514" s="78"/>
      <c r="F514" s="79"/>
      <c r="G514" s="78"/>
      <c r="H514" s="79"/>
      <c r="I514" s="78"/>
      <c r="J514" s="79"/>
      <c r="K514" s="78"/>
      <c r="L514" s="79"/>
      <c r="M514" s="77"/>
      <c r="N514" s="35" t="s">
        <v>1324</v>
      </c>
    </row>
    <row r="515" spans="1:51" ht="30" customHeight="1">
      <c r="A515" s="5" t="s">
        <v>417</v>
      </c>
      <c r="B515" s="5" t="s">
        <v>1316</v>
      </c>
      <c r="C515" s="5" t="s">
        <v>336</v>
      </c>
      <c r="D515" s="36">
        <v>8.4000000000000005E-2</v>
      </c>
      <c r="E515" s="37"/>
      <c r="F515" s="38">
        <f>TRUNC(E515*D515,1)</f>
        <v>0</v>
      </c>
      <c r="G515" s="37">
        <f>단가대비표!P72</f>
        <v>179203</v>
      </c>
      <c r="H515" s="38">
        <f>TRUNC(G515*D515,1)</f>
        <v>15053</v>
      </c>
      <c r="I515" s="37"/>
      <c r="J515" s="38">
        <f>TRUNC(I515*D515,1)</f>
        <v>0</v>
      </c>
      <c r="K515" s="37">
        <f t="shared" ref="K515:L517" si="80">TRUNC(E515+G515+I515,1)</f>
        <v>179203</v>
      </c>
      <c r="L515" s="38">
        <f t="shared" si="80"/>
        <v>15053</v>
      </c>
      <c r="M515" s="5" t="s">
        <v>46</v>
      </c>
      <c r="N515" s="2" t="s">
        <v>1324</v>
      </c>
      <c r="O515" s="2" t="s">
        <v>1325</v>
      </c>
      <c r="P515" s="2" t="s">
        <v>55</v>
      </c>
      <c r="Q515" s="2" t="s">
        <v>55</v>
      </c>
      <c r="R515" s="2" t="s">
        <v>54</v>
      </c>
      <c r="S515" s="3"/>
      <c r="T515" s="3"/>
      <c r="U515" s="3"/>
      <c r="V515" s="3">
        <v>1</v>
      </c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46</v>
      </c>
      <c r="AW515" s="2" t="s">
        <v>1326</v>
      </c>
      <c r="AX515" s="2" t="s">
        <v>46</v>
      </c>
      <c r="AY515" s="2" t="s">
        <v>46</v>
      </c>
    </row>
    <row r="516" spans="1:51" ht="30" customHeight="1">
      <c r="A516" s="5" t="s">
        <v>334</v>
      </c>
      <c r="B516" s="5" t="s">
        <v>1316</v>
      </c>
      <c r="C516" s="5" t="s">
        <v>336</v>
      </c>
      <c r="D516" s="36">
        <v>5.3999999999999999E-2</v>
      </c>
      <c r="E516" s="37"/>
      <c r="F516" s="38">
        <f>TRUNC(E516*D516,1)</f>
        <v>0</v>
      </c>
      <c r="G516" s="37">
        <f>단가대비표!P71</f>
        <v>141096</v>
      </c>
      <c r="H516" s="38">
        <f>TRUNC(G516*D516,1)</f>
        <v>7619.1</v>
      </c>
      <c r="I516" s="37"/>
      <c r="J516" s="38">
        <f>TRUNC(I516*D516,1)</f>
        <v>0</v>
      </c>
      <c r="K516" s="37">
        <f t="shared" si="80"/>
        <v>141096</v>
      </c>
      <c r="L516" s="38">
        <f t="shared" si="80"/>
        <v>7619.1</v>
      </c>
      <c r="M516" s="5" t="s">
        <v>46</v>
      </c>
      <c r="N516" s="2" t="s">
        <v>1324</v>
      </c>
      <c r="O516" s="2" t="s">
        <v>1319</v>
      </c>
      <c r="P516" s="2" t="s">
        <v>55</v>
      </c>
      <c r="Q516" s="2" t="s">
        <v>55</v>
      </c>
      <c r="R516" s="2" t="s">
        <v>54</v>
      </c>
      <c r="S516" s="3"/>
      <c r="T516" s="3"/>
      <c r="U516" s="3"/>
      <c r="V516" s="3">
        <v>1</v>
      </c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46</v>
      </c>
      <c r="AW516" s="2" t="s">
        <v>1327</v>
      </c>
      <c r="AX516" s="2" t="s">
        <v>46</v>
      </c>
      <c r="AY516" s="2" t="s">
        <v>46</v>
      </c>
    </row>
    <row r="517" spans="1:51" ht="30" customHeight="1">
      <c r="A517" s="5" t="s">
        <v>1328</v>
      </c>
      <c r="B517" s="5" t="s">
        <v>1329</v>
      </c>
      <c r="C517" s="5" t="s">
        <v>316</v>
      </c>
      <c r="D517" s="36">
        <v>1</v>
      </c>
      <c r="E517" s="37">
        <v>0</v>
      </c>
      <c r="F517" s="38">
        <f>TRUNC(E517*D517,1)</f>
        <v>0</v>
      </c>
      <c r="G517" s="37">
        <v>0</v>
      </c>
      <c r="H517" s="38">
        <f>TRUNC(G517*D517,1)</f>
        <v>0</v>
      </c>
      <c r="I517" s="37">
        <f>TRUNC(SUMIF(V515:V517, RIGHTB(O517, 1), H515:H517)*U517, 2)</f>
        <v>340.08</v>
      </c>
      <c r="J517" s="38">
        <f>TRUNC(I517*D517,1)</f>
        <v>340</v>
      </c>
      <c r="K517" s="37">
        <f t="shared" si="80"/>
        <v>340</v>
      </c>
      <c r="L517" s="38">
        <f t="shared" si="80"/>
        <v>340</v>
      </c>
      <c r="M517" s="5" t="s">
        <v>46</v>
      </c>
      <c r="N517" s="2" t="s">
        <v>1324</v>
      </c>
      <c r="O517" s="2" t="s">
        <v>1312</v>
      </c>
      <c r="P517" s="2" t="s">
        <v>55</v>
      </c>
      <c r="Q517" s="2" t="s">
        <v>55</v>
      </c>
      <c r="R517" s="2" t="s">
        <v>55</v>
      </c>
      <c r="S517" s="3">
        <v>1</v>
      </c>
      <c r="T517" s="3">
        <v>2</v>
      </c>
      <c r="U517" s="3">
        <v>1.4999999999999999E-2</v>
      </c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 t="s">
        <v>46</v>
      </c>
      <c r="AW517" s="2" t="s">
        <v>1330</v>
      </c>
      <c r="AX517" s="2" t="s">
        <v>46</v>
      </c>
      <c r="AY517" s="2" t="s">
        <v>46</v>
      </c>
    </row>
    <row r="518" spans="1:51" ht="30" customHeight="1">
      <c r="A518" s="5" t="s">
        <v>299</v>
      </c>
      <c r="B518" s="5" t="s">
        <v>46</v>
      </c>
      <c r="C518" s="5" t="s">
        <v>46</v>
      </c>
      <c r="D518" s="36"/>
      <c r="E518" s="37"/>
      <c r="F518" s="38">
        <f>TRUNC(SUMIF(N515:N517, N514, F515:F517),0)</f>
        <v>0</v>
      </c>
      <c r="G518" s="37"/>
      <c r="H518" s="38">
        <f>TRUNC(SUMIF(N515:N517, N514, H515:H517),0)</f>
        <v>22672</v>
      </c>
      <c r="I518" s="37"/>
      <c r="J518" s="38">
        <f>TRUNC(SUMIF(N515:N517, N514, J515:J517),0)</f>
        <v>340</v>
      </c>
      <c r="K518" s="37"/>
      <c r="L518" s="38">
        <f>F518+H518+J518</f>
        <v>23012</v>
      </c>
      <c r="M518" s="5" t="s">
        <v>46</v>
      </c>
      <c r="N518" s="2" t="s">
        <v>75</v>
      </c>
      <c r="O518" s="2" t="s">
        <v>75</v>
      </c>
      <c r="P518" s="2" t="s">
        <v>46</v>
      </c>
      <c r="Q518" s="2" t="s">
        <v>46</v>
      </c>
      <c r="R518" s="2" t="s">
        <v>46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46</v>
      </c>
      <c r="AW518" s="2" t="s">
        <v>46</v>
      </c>
      <c r="AX518" s="2" t="s">
        <v>46</v>
      </c>
      <c r="AY518" s="2" t="s">
        <v>46</v>
      </c>
    </row>
  </sheetData>
  <mergeCells count="123">
    <mergeCell ref="A495:M495"/>
    <mergeCell ref="A502:M502"/>
    <mergeCell ref="A508:M508"/>
    <mergeCell ref="A514:M514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59:M59"/>
    <mergeCell ref="A65:M65"/>
    <mergeCell ref="A70:M70"/>
    <mergeCell ref="A4:M4"/>
    <mergeCell ref="A18:M18"/>
    <mergeCell ref="A25:M25"/>
    <mergeCell ref="A29:M29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F2:AF3"/>
    <mergeCell ref="AG2:AG3"/>
    <mergeCell ref="AH2:AH3"/>
    <mergeCell ref="AI2:AI3"/>
    <mergeCell ref="AJ2:AJ3"/>
    <mergeCell ref="AK2:AK3"/>
    <mergeCell ref="A46:M46"/>
    <mergeCell ref="A50:M50"/>
    <mergeCell ref="A55:M55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A35:M35"/>
    <mergeCell ref="A39:M39"/>
    <mergeCell ref="A133:M133"/>
    <mergeCell ref="A141:M141"/>
    <mergeCell ref="A146:M146"/>
    <mergeCell ref="A154:M154"/>
    <mergeCell ref="A159:M159"/>
    <mergeCell ref="A164:M164"/>
    <mergeCell ref="A82:M82"/>
    <mergeCell ref="A101:M101"/>
    <mergeCell ref="A109:M109"/>
    <mergeCell ref="A114:M114"/>
    <mergeCell ref="A121:M121"/>
    <mergeCell ref="A128:M128"/>
    <mergeCell ref="A227:M227"/>
    <mergeCell ref="A233:M233"/>
    <mergeCell ref="A239:M239"/>
    <mergeCell ref="A247:M247"/>
    <mergeCell ref="A251:M251"/>
    <mergeCell ref="A256:M256"/>
    <mergeCell ref="A169:M169"/>
    <mergeCell ref="A174:M174"/>
    <mergeCell ref="A190:M190"/>
    <mergeCell ref="A195:M195"/>
    <mergeCell ref="A201:M201"/>
    <mergeCell ref="A222:M222"/>
    <mergeCell ref="A295:M295"/>
    <mergeCell ref="A305:M305"/>
    <mergeCell ref="A311:M311"/>
    <mergeCell ref="A315:M315"/>
    <mergeCell ref="A322:M322"/>
    <mergeCell ref="A327:M327"/>
    <mergeCell ref="A263:M263"/>
    <mergeCell ref="A270:M270"/>
    <mergeCell ref="A277:M277"/>
    <mergeCell ref="A282:M282"/>
    <mergeCell ref="A287:M287"/>
    <mergeCell ref="A291:M291"/>
    <mergeCell ref="A382:M382"/>
    <mergeCell ref="A389:M389"/>
    <mergeCell ref="A393:M393"/>
    <mergeCell ref="A398:M398"/>
    <mergeCell ref="A403:M403"/>
    <mergeCell ref="A409:M409"/>
    <mergeCell ref="A332:M332"/>
    <mergeCell ref="A337:M337"/>
    <mergeCell ref="A350:M350"/>
    <mergeCell ref="A363:M363"/>
    <mergeCell ref="A369:M369"/>
    <mergeCell ref="A376:M376"/>
    <mergeCell ref="A486:M486"/>
    <mergeCell ref="A491:M491"/>
    <mergeCell ref="A470:M470"/>
    <mergeCell ref="A475:M475"/>
    <mergeCell ref="A481:M481"/>
    <mergeCell ref="A458:M458"/>
    <mergeCell ref="A465:M465"/>
    <mergeCell ref="A415:M415"/>
    <mergeCell ref="A420:M420"/>
    <mergeCell ref="A424:M424"/>
    <mergeCell ref="A434:M434"/>
    <mergeCell ref="A439:M439"/>
    <mergeCell ref="A448:M448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"/>
  <sheetViews>
    <sheetView topLeftCell="B61" workbookViewId="0">
      <selection activeCell="C90" sqref="C90"/>
    </sheetView>
  </sheetViews>
  <sheetFormatPr defaultRowHeight="16.5"/>
  <cols>
    <col min="1" max="1" width="21.625" hidden="1" customWidth="1"/>
    <col min="2" max="2" width="22.75" bestFit="1" customWidth="1"/>
    <col min="3" max="3" width="31.62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6.625" bestFit="1" customWidth="1"/>
    <col min="9" max="9" width="13.875" bestFit="1" customWidth="1"/>
    <col min="10" max="10" width="6.625" bestFit="1" customWidth="1"/>
    <col min="11" max="11" width="10.5" bestFit="1" customWidth="1"/>
    <col min="12" max="12" width="6.625" bestFit="1" customWidth="1"/>
    <col min="13" max="13" width="15" bestFit="1" customWidth="1"/>
    <col min="14" max="14" width="6.625" bestFit="1" customWidth="1"/>
    <col min="15" max="15" width="15" bestFit="1" customWidth="1"/>
    <col min="16" max="16" width="11.62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68" t="s">
        <v>1000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8" ht="30" customHeight="1">
      <c r="A2" s="65" t="e">
        <f>#REF!</f>
        <v>#REF!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8" ht="30" customHeight="1">
      <c r="A3" s="67" t="s">
        <v>238</v>
      </c>
      <c r="B3" s="67" t="s">
        <v>0</v>
      </c>
      <c r="C3" s="67" t="s">
        <v>999</v>
      </c>
      <c r="D3" s="67" t="s">
        <v>2</v>
      </c>
      <c r="E3" s="67" t="s">
        <v>4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 t="s">
        <v>240</v>
      </c>
      <c r="Q3" s="67" t="s">
        <v>241</v>
      </c>
      <c r="R3" s="67"/>
      <c r="S3" s="67"/>
      <c r="T3" s="67"/>
      <c r="U3" s="67"/>
      <c r="V3" s="67"/>
      <c r="W3" s="67" t="s">
        <v>243</v>
      </c>
      <c r="X3" s="67" t="s">
        <v>10</v>
      </c>
      <c r="Y3" s="66" t="s">
        <v>1008</v>
      </c>
      <c r="Z3" s="66" t="s">
        <v>1009</v>
      </c>
      <c r="AA3" s="66" t="s">
        <v>1010</v>
      </c>
      <c r="AB3" s="66" t="s">
        <v>43</v>
      </c>
    </row>
    <row r="4" spans="1:28" ht="30" customHeight="1">
      <c r="A4" s="67"/>
      <c r="B4" s="67"/>
      <c r="C4" s="67"/>
      <c r="D4" s="67"/>
      <c r="E4" s="4" t="s">
        <v>1001</v>
      </c>
      <c r="F4" s="4" t="s">
        <v>1002</v>
      </c>
      <c r="G4" s="4" t="s">
        <v>1003</v>
      </c>
      <c r="H4" s="4" t="s">
        <v>1002</v>
      </c>
      <c r="I4" s="4" t="s">
        <v>1004</v>
      </c>
      <c r="J4" s="4" t="s">
        <v>1002</v>
      </c>
      <c r="K4" s="4" t="s">
        <v>1005</v>
      </c>
      <c r="L4" s="4" t="s">
        <v>1002</v>
      </c>
      <c r="M4" s="4" t="s">
        <v>1006</v>
      </c>
      <c r="N4" s="4" t="s">
        <v>1002</v>
      </c>
      <c r="O4" s="4" t="s">
        <v>1007</v>
      </c>
      <c r="P4" s="67"/>
      <c r="Q4" s="4" t="s">
        <v>1001</v>
      </c>
      <c r="R4" s="4" t="s">
        <v>1003</v>
      </c>
      <c r="S4" s="4" t="s">
        <v>1004</v>
      </c>
      <c r="T4" s="4" t="s">
        <v>1005</v>
      </c>
      <c r="U4" s="4" t="s">
        <v>1006</v>
      </c>
      <c r="V4" s="4" t="s">
        <v>1007</v>
      </c>
      <c r="W4" s="67"/>
      <c r="X4" s="67"/>
      <c r="Y4" s="66"/>
      <c r="Z4" s="66"/>
      <c r="AA4" s="66"/>
      <c r="AB4" s="66"/>
    </row>
    <row r="5" spans="1:28" ht="30" customHeight="1">
      <c r="A5" s="5" t="s">
        <v>344</v>
      </c>
      <c r="B5" s="5" t="s">
        <v>78</v>
      </c>
      <c r="C5" s="5" t="s">
        <v>79</v>
      </c>
      <c r="D5" s="9" t="s">
        <v>180</v>
      </c>
      <c r="E5" s="10">
        <v>0</v>
      </c>
      <c r="F5" s="5" t="s">
        <v>46</v>
      </c>
      <c r="G5" s="10">
        <v>0</v>
      </c>
      <c r="H5" s="5" t="s">
        <v>46</v>
      </c>
      <c r="I5" s="10">
        <v>0</v>
      </c>
      <c r="J5" s="5" t="s">
        <v>46</v>
      </c>
      <c r="K5" s="10">
        <v>0</v>
      </c>
      <c r="L5" s="5" t="s">
        <v>46</v>
      </c>
      <c r="M5" s="10">
        <v>0</v>
      </c>
      <c r="N5" s="5" t="s">
        <v>46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106357</v>
      </c>
      <c r="V5" s="10">
        <f t="shared" ref="V5:V11" si="0">SMALL(Q5:U5,COUNTIF(Q5:U5,0)+1)</f>
        <v>106357</v>
      </c>
      <c r="W5" s="5" t="s">
        <v>1011</v>
      </c>
      <c r="X5" s="5" t="s">
        <v>343</v>
      </c>
      <c r="Y5" s="2" t="s">
        <v>46</v>
      </c>
      <c r="Z5" s="2" t="s">
        <v>46</v>
      </c>
      <c r="AA5" s="11"/>
      <c r="AB5" s="2" t="s">
        <v>46</v>
      </c>
    </row>
    <row r="6" spans="1:28" ht="30" customHeight="1">
      <c r="A6" s="5" t="s">
        <v>771</v>
      </c>
      <c r="B6" s="5" t="s">
        <v>139</v>
      </c>
      <c r="C6" s="5" t="s">
        <v>759</v>
      </c>
      <c r="D6" s="9" t="s">
        <v>180</v>
      </c>
      <c r="E6" s="10">
        <v>0</v>
      </c>
      <c r="F6" s="5" t="s">
        <v>46</v>
      </c>
      <c r="G6" s="10">
        <v>0</v>
      </c>
      <c r="H6" s="5" t="s">
        <v>46</v>
      </c>
      <c r="I6" s="10">
        <v>0</v>
      </c>
      <c r="J6" s="5" t="s">
        <v>46</v>
      </c>
      <c r="K6" s="10">
        <v>0</v>
      </c>
      <c r="L6" s="5" t="s">
        <v>46</v>
      </c>
      <c r="M6" s="10">
        <v>0</v>
      </c>
      <c r="N6" s="5" t="s">
        <v>46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122800</v>
      </c>
      <c r="V6" s="10">
        <f t="shared" si="0"/>
        <v>122800</v>
      </c>
      <c r="W6" s="5" t="s">
        <v>1012</v>
      </c>
      <c r="X6" s="5" t="s">
        <v>343</v>
      </c>
      <c r="Y6" s="2" t="s">
        <v>46</v>
      </c>
      <c r="Z6" s="2" t="s">
        <v>46</v>
      </c>
      <c r="AA6" s="11"/>
      <c r="AB6" s="2" t="s">
        <v>46</v>
      </c>
    </row>
    <row r="7" spans="1:28" ht="30" customHeight="1">
      <c r="A7" s="5" t="s">
        <v>491</v>
      </c>
      <c r="B7" s="5" t="s">
        <v>139</v>
      </c>
      <c r="C7" s="5" t="s">
        <v>140</v>
      </c>
      <c r="D7" s="9" t="s">
        <v>180</v>
      </c>
      <c r="E7" s="10">
        <v>0</v>
      </c>
      <c r="F7" s="5" t="s">
        <v>46</v>
      </c>
      <c r="G7" s="10">
        <v>0</v>
      </c>
      <c r="H7" s="5" t="s">
        <v>46</v>
      </c>
      <c r="I7" s="10">
        <v>0</v>
      </c>
      <c r="J7" s="5" t="s">
        <v>46</v>
      </c>
      <c r="K7" s="10">
        <v>0</v>
      </c>
      <c r="L7" s="5" t="s">
        <v>46</v>
      </c>
      <c r="M7" s="10">
        <v>0</v>
      </c>
      <c r="N7" s="5" t="s">
        <v>46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295396</v>
      </c>
      <c r="V7" s="10">
        <f t="shared" si="0"/>
        <v>295396</v>
      </c>
      <c r="W7" s="5" t="s">
        <v>1013</v>
      </c>
      <c r="X7" s="5" t="s">
        <v>343</v>
      </c>
      <c r="Y7" s="2" t="s">
        <v>46</v>
      </c>
      <c r="Z7" s="2" t="s">
        <v>46</v>
      </c>
      <c r="AA7" s="11"/>
      <c r="AB7" s="2" t="s">
        <v>46</v>
      </c>
    </row>
    <row r="8" spans="1:28" ht="30" customHeight="1">
      <c r="A8" s="5" t="s">
        <v>498</v>
      </c>
      <c r="B8" s="5" t="s">
        <v>148</v>
      </c>
      <c r="C8" s="5" t="s">
        <v>149</v>
      </c>
      <c r="D8" s="9" t="s">
        <v>180</v>
      </c>
      <c r="E8" s="10">
        <v>0</v>
      </c>
      <c r="F8" s="5" t="s">
        <v>46</v>
      </c>
      <c r="G8" s="10">
        <v>0</v>
      </c>
      <c r="H8" s="5" t="s">
        <v>46</v>
      </c>
      <c r="I8" s="10">
        <v>0</v>
      </c>
      <c r="J8" s="5" t="s">
        <v>46</v>
      </c>
      <c r="K8" s="10">
        <v>0</v>
      </c>
      <c r="L8" s="5" t="s">
        <v>46</v>
      </c>
      <c r="M8" s="10">
        <v>0</v>
      </c>
      <c r="N8" s="5" t="s">
        <v>46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41979</v>
      </c>
      <c r="V8" s="10">
        <f t="shared" si="0"/>
        <v>41979</v>
      </c>
      <c r="W8" s="5" t="s">
        <v>1014</v>
      </c>
      <c r="X8" s="5" t="s">
        <v>343</v>
      </c>
      <c r="Y8" s="2" t="s">
        <v>1015</v>
      </c>
      <c r="Z8" s="2" t="s">
        <v>46</v>
      </c>
      <c r="AA8" s="11"/>
      <c r="AB8" s="2" t="s">
        <v>46</v>
      </c>
    </row>
    <row r="9" spans="1:28" ht="30" customHeight="1">
      <c r="A9" s="5" t="s">
        <v>829</v>
      </c>
      <c r="B9" s="5" t="s">
        <v>516</v>
      </c>
      <c r="C9" s="5" t="s">
        <v>517</v>
      </c>
      <c r="D9" s="9" t="s">
        <v>180</v>
      </c>
      <c r="E9" s="10">
        <v>0</v>
      </c>
      <c r="F9" s="5" t="s">
        <v>46</v>
      </c>
      <c r="G9" s="10">
        <v>0</v>
      </c>
      <c r="H9" s="5" t="s">
        <v>46</v>
      </c>
      <c r="I9" s="10">
        <v>0</v>
      </c>
      <c r="J9" s="5" t="s">
        <v>46</v>
      </c>
      <c r="K9" s="10">
        <v>0</v>
      </c>
      <c r="L9" s="5" t="s">
        <v>46</v>
      </c>
      <c r="M9" s="10">
        <v>0</v>
      </c>
      <c r="N9" s="5" t="s">
        <v>46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12148</v>
      </c>
      <c r="V9" s="10">
        <f t="shared" si="0"/>
        <v>12148</v>
      </c>
      <c r="W9" s="5" t="s">
        <v>1016</v>
      </c>
      <c r="X9" s="5" t="s">
        <v>343</v>
      </c>
      <c r="Y9" s="2" t="s">
        <v>46</v>
      </c>
      <c r="Z9" s="2" t="s">
        <v>46</v>
      </c>
      <c r="AA9" s="11"/>
      <c r="AB9" s="2" t="s">
        <v>46</v>
      </c>
    </row>
    <row r="10" spans="1:28" ht="30" customHeight="1">
      <c r="A10" s="5" t="s">
        <v>826</v>
      </c>
      <c r="B10" s="5" t="s">
        <v>511</v>
      </c>
      <c r="C10" s="5" t="s">
        <v>512</v>
      </c>
      <c r="D10" s="9" t="s">
        <v>180</v>
      </c>
      <c r="E10" s="10">
        <v>0</v>
      </c>
      <c r="F10" s="5" t="s">
        <v>46</v>
      </c>
      <c r="G10" s="10">
        <v>0</v>
      </c>
      <c r="H10" s="5" t="s">
        <v>46</v>
      </c>
      <c r="I10" s="10">
        <v>0</v>
      </c>
      <c r="J10" s="5" t="s">
        <v>46</v>
      </c>
      <c r="K10" s="10">
        <v>0</v>
      </c>
      <c r="L10" s="5" t="s">
        <v>46</v>
      </c>
      <c r="M10" s="10">
        <v>0</v>
      </c>
      <c r="N10" s="5" t="s">
        <v>46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1750</v>
      </c>
      <c r="V10" s="10">
        <f t="shared" si="0"/>
        <v>1750</v>
      </c>
      <c r="W10" s="5" t="s">
        <v>1017</v>
      </c>
      <c r="X10" s="5" t="s">
        <v>343</v>
      </c>
      <c r="Y10" s="2" t="s">
        <v>46</v>
      </c>
      <c r="Z10" s="2" t="s">
        <v>46</v>
      </c>
      <c r="AA10" s="11"/>
      <c r="AB10" s="2" t="s">
        <v>46</v>
      </c>
    </row>
    <row r="11" spans="1:28" ht="30" customHeight="1">
      <c r="A11" s="5" t="s">
        <v>925</v>
      </c>
      <c r="B11" s="5" t="s">
        <v>875</v>
      </c>
      <c r="C11" s="5" t="s">
        <v>876</v>
      </c>
      <c r="D11" s="9" t="s">
        <v>180</v>
      </c>
      <c r="E11" s="10">
        <v>0</v>
      </c>
      <c r="F11" s="5" t="s">
        <v>46</v>
      </c>
      <c r="G11" s="10">
        <v>0</v>
      </c>
      <c r="H11" s="5" t="s">
        <v>46</v>
      </c>
      <c r="I11" s="10">
        <v>0</v>
      </c>
      <c r="J11" s="5" t="s">
        <v>46</v>
      </c>
      <c r="K11" s="10">
        <v>0</v>
      </c>
      <c r="L11" s="5" t="s">
        <v>46</v>
      </c>
      <c r="M11" s="10">
        <v>0</v>
      </c>
      <c r="N11" s="5" t="s">
        <v>46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594</v>
      </c>
      <c r="V11" s="10">
        <f t="shared" si="0"/>
        <v>594</v>
      </c>
      <c r="W11" s="5" t="s">
        <v>1018</v>
      </c>
      <c r="X11" s="5" t="s">
        <v>343</v>
      </c>
      <c r="Y11" s="2" t="s">
        <v>46</v>
      </c>
      <c r="Z11" s="2" t="s">
        <v>46</v>
      </c>
      <c r="AA11" s="11"/>
      <c r="AB11" s="2" t="s">
        <v>46</v>
      </c>
    </row>
    <row r="12" spans="1:28" ht="30" customHeight="1">
      <c r="A12" s="5" t="s">
        <v>645</v>
      </c>
      <c r="B12" s="5" t="s">
        <v>643</v>
      </c>
      <c r="C12" s="5" t="s">
        <v>644</v>
      </c>
      <c r="D12" s="9" t="s">
        <v>51</v>
      </c>
      <c r="E12" s="10">
        <v>7308</v>
      </c>
      <c r="F12" s="5" t="s">
        <v>46</v>
      </c>
      <c r="G12" s="10">
        <v>8834.99</v>
      </c>
      <c r="H12" s="5" t="s">
        <v>1019</v>
      </c>
      <c r="I12" s="10">
        <v>8129.53</v>
      </c>
      <c r="J12" s="5" t="s">
        <v>1020</v>
      </c>
      <c r="K12" s="10">
        <v>0</v>
      </c>
      <c r="L12" s="5" t="s">
        <v>46</v>
      </c>
      <c r="M12" s="10">
        <v>0</v>
      </c>
      <c r="N12" s="5" t="s">
        <v>46</v>
      </c>
      <c r="O12" s="10">
        <f t="shared" ref="O12:O43" si="1">SMALL(E12:M12,COUNTIF(E12:M12,0)+1)</f>
        <v>7308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5" t="s">
        <v>1021</v>
      </c>
      <c r="X12" s="5" t="s">
        <v>46</v>
      </c>
      <c r="Y12" s="2" t="s">
        <v>46</v>
      </c>
      <c r="Z12" s="2" t="s">
        <v>46</v>
      </c>
      <c r="AA12" s="11"/>
      <c r="AB12" s="2" t="s">
        <v>46</v>
      </c>
    </row>
    <row r="13" spans="1:28" ht="30" customHeight="1">
      <c r="A13" s="5" t="s">
        <v>869</v>
      </c>
      <c r="B13" s="5" t="s">
        <v>866</v>
      </c>
      <c r="C13" s="5" t="s">
        <v>867</v>
      </c>
      <c r="D13" s="9" t="s">
        <v>348</v>
      </c>
      <c r="E13" s="10">
        <v>2.2200000000000002</v>
      </c>
      <c r="F13" s="5" t="s">
        <v>46</v>
      </c>
      <c r="G13" s="10">
        <v>3.12</v>
      </c>
      <c r="H13" s="5" t="s">
        <v>1022</v>
      </c>
      <c r="I13" s="10">
        <v>2.5</v>
      </c>
      <c r="J13" s="5" t="s">
        <v>1023</v>
      </c>
      <c r="K13" s="10">
        <v>0</v>
      </c>
      <c r="L13" s="5" t="s">
        <v>46</v>
      </c>
      <c r="M13" s="10">
        <v>0</v>
      </c>
      <c r="N13" s="5" t="s">
        <v>46</v>
      </c>
      <c r="O13" s="10">
        <f t="shared" si="1"/>
        <v>2.2200000000000002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5" t="s">
        <v>1024</v>
      </c>
      <c r="X13" s="5" t="s">
        <v>868</v>
      </c>
      <c r="Y13" s="2" t="s">
        <v>46</v>
      </c>
      <c r="Z13" s="2" t="s">
        <v>46</v>
      </c>
      <c r="AA13" s="11"/>
      <c r="AB13" s="2" t="s">
        <v>46</v>
      </c>
    </row>
    <row r="14" spans="1:28" ht="30" customHeight="1">
      <c r="A14" s="5" t="s">
        <v>779</v>
      </c>
      <c r="B14" s="5" t="s">
        <v>777</v>
      </c>
      <c r="C14" s="5" t="s">
        <v>778</v>
      </c>
      <c r="D14" s="9" t="s">
        <v>51</v>
      </c>
      <c r="E14" s="10">
        <v>416</v>
      </c>
      <c r="F14" s="5" t="s">
        <v>46</v>
      </c>
      <c r="G14" s="10">
        <v>617.33000000000004</v>
      </c>
      <c r="H14" s="5" t="s">
        <v>1025</v>
      </c>
      <c r="I14" s="10">
        <v>475.82</v>
      </c>
      <c r="J14" s="5" t="s">
        <v>1026</v>
      </c>
      <c r="K14" s="10">
        <v>0</v>
      </c>
      <c r="L14" s="5" t="s">
        <v>46</v>
      </c>
      <c r="M14" s="10">
        <v>0</v>
      </c>
      <c r="N14" s="5" t="s">
        <v>46</v>
      </c>
      <c r="O14" s="10">
        <f t="shared" si="1"/>
        <v>416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5" t="s">
        <v>1027</v>
      </c>
      <c r="X14" s="5" t="s">
        <v>46</v>
      </c>
      <c r="Y14" s="2" t="s">
        <v>46</v>
      </c>
      <c r="Z14" s="2" t="s">
        <v>46</v>
      </c>
      <c r="AA14" s="11"/>
      <c r="AB14" s="2" t="s">
        <v>46</v>
      </c>
    </row>
    <row r="15" spans="1:28" ht="30" customHeight="1">
      <c r="A15" s="5" t="s">
        <v>349</v>
      </c>
      <c r="B15" s="5" t="s">
        <v>346</v>
      </c>
      <c r="C15" s="5" t="s">
        <v>347</v>
      </c>
      <c r="D15" s="9" t="s">
        <v>348</v>
      </c>
      <c r="E15" s="10">
        <v>0</v>
      </c>
      <c r="F15" s="5" t="s">
        <v>46</v>
      </c>
      <c r="G15" s="10">
        <v>1360.9</v>
      </c>
      <c r="H15" s="5" t="s">
        <v>1022</v>
      </c>
      <c r="I15" s="10">
        <v>1289</v>
      </c>
      <c r="J15" s="5" t="s">
        <v>1028</v>
      </c>
      <c r="K15" s="10">
        <v>0</v>
      </c>
      <c r="L15" s="5" t="s">
        <v>46</v>
      </c>
      <c r="M15" s="10">
        <v>0</v>
      </c>
      <c r="N15" s="5" t="s">
        <v>46</v>
      </c>
      <c r="O15" s="10">
        <f t="shared" si="1"/>
        <v>1289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5" t="s">
        <v>1029</v>
      </c>
      <c r="X15" s="5" t="s">
        <v>46</v>
      </c>
      <c r="Y15" s="2" t="s">
        <v>46</v>
      </c>
      <c r="Z15" s="2" t="s">
        <v>46</v>
      </c>
      <c r="AA15" s="11"/>
      <c r="AB15" s="2" t="s">
        <v>46</v>
      </c>
    </row>
    <row r="16" spans="1:28" ht="30" customHeight="1">
      <c r="A16" s="5" t="s">
        <v>873</v>
      </c>
      <c r="B16" s="5" t="s">
        <v>871</v>
      </c>
      <c r="C16" s="5" t="s">
        <v>872</v>
      </c>
      <c r="D16" s="9" t="s">
        <v>331</v>
      </c>
      <c r="E16" s="10">
        <v>12041.9</v>
      </c>
      <c r="F16" s="5" t="s">
        <v>46</v>
      </c>
      <c r="G16" s="10">
        <v>14100</v>
      </c>
      <c r="H16" s="5" t="s">
        <v>1022</v>
      </c>
      <c r="I16" s="10">
        <v>13000</v>
      </c>
      <c r="J16" s="5" t="s">
        <v>1023</v>
      </c>
      <c r="K16" s="10">
        <v>0</v>
      </c>
      <c r="L16" s="5" t="s">
        <v>46</v>
      </c>
      <c r="M16" s="10">
        <v>0</v>
      </c>
      <c r="N16" s="5" t="s">
        <v>46</v>
      </c>
      <c r="O16" s="10">
        <f t="shared" si="1"/>
        <v>12041.9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5" t="s">
        <v>1030</v>
      </c>
      <c r="X16" s="5" t="s">
        <v>46</v>
      </c>
      <c r="Y16" s="2" t="s">
        <v>46</v>
      </c>
      <c r="Z16" s="2" t="s">
        <v>46</v>
      </c>
      <c r="AA16" s="11"/>
      <c r="AB16" s="2" t="s">
        <v>46</v>
      </c>
    </row>
    <row r="17" spans="1:28" ht="30" customHeight="1">
      <c r="A17" s="5" t="s">
        <v>507</v>
      </c>
      <c r="B17" s="5" t="s">
        <v>505</v>
      </c>
      <c r="C17" s="5" t="s">
        <v>506</v>
      </c>
      <c r="D17" s="9" t="s">
        <v>225</v>
      </c>
      <c r="E17" s="10">
        <v>41800</v>
      </c>
      <c r="F17" s="5" t="s">
        <v>46</v>
      </c>
      <c r="G17" s="10">
        <v>0</v>
      </c>
      <c r="H17" s="5" t="s">
        <v>46</v>
      </c>
      <c r="I17" s="10">
        <v>0</v>
      </c>
      <c r="J17" s="5" t="s">
        <v>46</v>
      </c>
      <c r="K17" s="10">
        <v>0</v>
      </c>
      <c r="L17" s="5" t="s">
        <v>46</v>
      </c>
      <c r="M17" s="10">
        <v>0</v>
      </c>
      <c r="N17" s="5" t="s">
        <v>46</v>
      </c>
      <c r="O17" s="10">
        <f t="shared" si="1"/>
        <v>41800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5" t="s">
        <v>1031</v>
      </c>
      <c r="X17" s="5" t="s">
        <v>46</v>
      </c>
      <c r="Y17" s="2" t="s">
        <v>46</v>
      </c>
      <c r="Z17" s="2" t="s">
        <v>46</v>
      </c>
      <c r="AA17" s="11"/>
      <c r="AB17" s="2" t="s">
        <v>46</v>
      </c>
    </row>
    <row r="18" spans="1:28" ht="30" customHeight="1">
      <c r="A18" s="5" t="s">
        <v>864</v>
      </c>
      <c r="B18" s="5" t="s">
        <v>862</v>
      </c>
      <c r="C18" s="5" t="s">
        <v>863</v>
      </c>
      <c r="D18" s="9" t="s">
        <v>331</v>
      </c>
      <c r="E18" s="10">
        <v>0</v>
      </c>
      <c r="F18" s="5" t="s">
        <v>46</v>
      </c>
      <c r="G18" s="10">
        <v>2290</v>
      </c>
      <c r="H18" s="5" t="s">
        <v>1032</v>
      </c>
      <c r="I18" s="10">
        <v>2390</v>
      </c>
      <c r="J18" s="5" t="s">
        <v>1033</v>
      </c>
      <c r="K18" s="10">
        <v>0</v>
      </c>
      <c r="L18" s="5" t="s">
        <v>46</v>
      </c>
      <c r="M18" s="10">
        <v>0</v>
      </c>
      <c r="N18" s="5" t="s">
        <v>46</v>
      </c>
      <c r="O18" s="10">
        <f t="shared" si="1"/>
        <v>2290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5" t="s">
        <v>1034</v>
      </c>
      <c r="X18" s="5" t="s">
        <v>46</v>
      </c>
      <c r="Y18" s="2" t="s">
        <v>46</v>
      </c>
      <c r="Z18" s="2" t="s">
        <v>46</v>
      </c>
      <c r="AA18" s="11"/>
      <c r="AB18" s="2" t="s">
        <v>46</v>
      </c>
    </row>
    <row r="19" spans="1:28" ht="30" customHeight="1">
      <c r="A19" s="5" t="s">
        <v>327</v>
      </c>
      <c r="B19" s="5" t="s">
        <v>326</v>
      </c>
      <c r="C19" s="5" t="s">
        <v>67</v>
      </c>
      <c r="D19" s="9" t="s">
        <v>51</v>
      </c>
      <c r="E19" s="10">
        <v>408</v>
      </c>
      <c r="F19" s="5" t="s">
        <v>46</v>
      </c>
      <c r="G19" s="10">
        <v>408.35</v>
      </c>
      <c r="H19" s="5" t="s">
        <v>1035</v>
      </c>
      <c r="I19" s="10">
        <v>0</v>
      </c>
      <c r="J19" s="5" t="s">
        <v>46</v>
      </c>
      <c r="K19" s="10">
        <v>0</v>
      </c>
      <c r="L19" s="5" t="s">
        <v>46</v>
      </c>
      <c r="M19" s="10">
        <v>0</v>
      </c>
      <c r="N19" s="5" t="s">
        <v>46</v>
      </c>
      <c r="O19" s="10">
        <f t="shared" si="1"/>
        <v>408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5" t="s">
        <v>1036</v>
      </c>
      <c r="X19" s="5" t="s">
        <v>46</v>
      </c>
      <c r="Y19" s="2" t="s">
        <v>46</v>
      </c>
      <c r="Z19" s="2" t="s">
        <v>46</v>
      </c>
      <c r="AA19" s="11"/>
      <c r="AB19" s="2" t="s">
        <v>46</v>
      </c>
    </row>
    <row r="20" spans="1:28" ht="30" customHeight="1">
      <c r="A20" s="5" t="s">
        <v>375</v>
      </c>
      <c r="B20" s="5" t="s">
        <v>373</v>
      </c>
      <c r="C20" s="5" t="s">
        <v>374</v>
      </c>
      <c r="D20" s="9" t="s">
        <v>331</v>
      </c>
      <c r="E20" s="10">
        <v>0</v>
      </c>
      <c r="F20" s="5" t="s">
        <v>46</v>
      </c>
      <c r="G20" s="10">
        <v>400</v>
      </c>
      <c r="H20" s="5" t="s">
        <v>1037</v>
      </c>
      <c r="I20" s="10">
        <v>0</v>
      </c>
      <c r="J20" s="5" t="s">
        <v>46</v>
      </c>
      <c r="K20" s="10">
        <v>0</v>
      </c>
      <c r="L20" s="5" t="s">
        <v>46</v>
      </c>
      <c r="M20" s="10">
        <v>0</v>
      </c>
      <c r="N20" s="5" t="s">
        <v>46</v>
      </c>
      <c r="O20" s="10">
        <f t="shared" si="1"/>
        <v>400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5" t="s">
        <v>1038</v>
      </c>
      <c r="X20" s="5" t="s">
        <v>46</v>
      </c>
      <c r="Y20" s="2" t="s">
        <v>46</v>
      </c>
      <c r="Z20" s="2" t="s">
        <v>46</v>
      </c>
      <c r="AA20" s="11"/>
      <c r="AB20" s="2" t="s">
        <v>46</v>
      </c>
    </row>
    <row r="21" spans="1:28" ht="30" customHeight="1">
      <c r="A21" s="5" t="s">
        <v>687</v>
      </c>
      <c r="B21" s="5" t="s">
        <v>685</v>
      </c>
      <c r="C21" s="5" t="s">
        <v>686</v>
      </c>
      <c r="D21" s="9" t="s">
        <v>156</v>
      </c>
      <c r="E21" s="10">
        <v>0</v>
      </c>
      <c r="F21" s="5" t="s">
        <v>46</v>
      </c>
      <c r="G21" s="10">
        <v>0</v>
      </c>
      <c r="H21" s="5" t="s">
        <v>46</v>
      </c>
      <c r="I21" s="10">
        <v>0</v>
      </c>
      <c r="J21" s="5" t="s">
        <v>46</v>
      </c>
      <c r="K21" s="10">
        <v>0</v>
      </c>
      <c r="L21" s="5" t="s">
        <v>46</v>
      </c>
      <c r="M21" s="10">
        <v>200</v>
      </c>
      <c r="N21" s="5" t="s">
        <v>46</v>
      </c>
      <c r="O21" s="10">
        <f t="shared" si="1"/>
        <v>200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5" t="s">
        <v>1039</v>
      </c>
      <c r="X21" s="5" t="s">
        <v>46</v>
      </c>
      <c r="Y21" s="2" t="s">
        <v>46</v>
      </c>
      <c r="Z21" s="2" t="s">
        <v>46</v>
      </c>
      <c r="AA21" s="11"/>
      <c r="AB21" s="2" t="s">
        <v>46</v>
      </c>
    </row>
    <row r="22" spans="1:28" ht="30" customHeight="1">
      <c r="A22" s="5" t="s">
        <v>679</v>
      </c>
      <c r="B22" s="5" t="s">
        <v>677</v>
      </c>
      <c r="C22" s="5" t="s">
        <v>678</v>
      </c>
      <c r="D22" s="9" t="s">
        <v>51</v>
      </c>
      <c r="E22" s="10">
        <v>2808</v>
      </c>
      <c r="F22" s="5" t="s">
        <v>46</v>
      </c>
      <c r="G22" s="10">
        <v>3270</v>
      </c>
      <c r="H22" s="5" t="s">
        <v>1040</v>
      </c>
      <c r="I22" s="10">
        <v>0</v>
      </c>
      <c r="J22" s="5" t="s">
        <v>46</v>
      </c>
      <c r="K22" s="10">
        <v>0</v>
      </c>
      <c r="L22" s="5" t="s">
        <v>46</v>
      </c>
      <c r="M22" s="10">
        <v>0</v>
      </c>
      <c r="N22" s="5" t="s">
        <v>46</v>
      </c>
      <c r="O22" s="10">
        <f t="shared" si="1"/>
        <v>2808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5" t="s">
        <v>1041</v>
      </c>
      <c r="X22" s="5" t="s">
        <v>46</v>
      </c>
      <c r="Y22" s="2" t="s">
        <v>46</v>
      </c>
      <c r="Z22" s="2" t="s">
        <v>46</v>
      </c>
      <c r="AA22" s="11"/>
      <c r="AB22" s="2" t="s">
        <v>46</v>
      </c>
    </row>
    <row r="23" spans="1:28" ht="30" customHeight="1">
      <c r="A23" s="5" t="s">
        <v>235</v>
      </c>
      <c r="B23" s="5" t="s">
        <v>232</v>
      </c>
      <c r="C23" s="5" t="s">
        <v>233</v>
      </c>
      <c r="D23" s="9" t="s">
        <v>51</v>
      </c>
      <c r="E23" s="10">
        <v>0</v>
      </c>
      <c r="F23" s="5" t="s">
        <v>46</v>
      </c>
      <c r="G23" s="10">
        <v>0</v>
      </c>
      <c r="H23" s="5" t="s">
        <v>46</v>
      </c>
      <c r="I23" s="10">
        <v>115000</v>
      </c>
      <c r="J23" s="5" t="s">
        <v>1042</v>
      </c>
      <c r="K23" s="10">
        <v>0</v>
      </c>
      <c r="L23" s="5" t="s">
        <v>46</v>
      </c>
      <c r="M23" s="10">
        <v>0</v>
      </c>
      <c r="N23" s="5" t="s">
        <v>46</v>
      </c>
      <c r="O23" s="10">
        <f t="shared" si="1"/>
        <v>115000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5" t="s">
        <v>1043</v>
      </c>
      <c r="X23" s="5" t="s">
        <v>234</v>
      </c>
      <c r="Y23" s="2" t="s">
        <v>46</v>
      </c>
      <c r="Z23" s="2" t="s">
        <v>46</v>
      </c>
      <c r="AA23" s="11"/>
      <c r="AB23" s="2" t="s">
        <v>46</v>
      </c>
    </row>
    <row r="24" spans="1:28" ht="30" customHeight="1">
      <c r="A24" s="5" t="s">
        <v>701</v>
      </c>
      <c r="B24" s="5" t="s">
        <v>699</v>
      </c>
      <c r="C24" s="5" t="s">
        <v>700</v>
      </c>
      <c r="D24" s="9" t="s">
        <v>156</v>
      </c>
      <c r="E24" s="10">
        <v>0</v>
      </c>
      <c r="F24" s="5" t="s">
        <v>46</v>
      </c>
      <c r="G24" s="10">
        <v>3125</v>
      </c>
      <c r="H24" s="5" t="s">
        <v>1044</v>
      </c>
      <c r="I24" s="10">
        <v>0</v>
      </c>
      <c r="J24" s="5" t="s">
        <v>46</v>
      </c>
      <c r="K24" s="10">
        <v>0</v>
      </c>
      <c r="L24" s="5" t="s">
        <v>46</v>
      </c>
      <c r="M24" s="10">
        <v>0</v>
      </c>
      <c r="N24" s="5" t="s">
        <v>46</v>
      </c>
      <c r="O24" s="10">
        <f t="shared" si="1"/>
        <v>3125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5" t="s">
        <v>1045</v>
      </c>
      <c r="X24" s="5" t="s">
        <v>46</v>
      </c>
      <c r="Y24" s="2" t="s">
        <v>46</v>
      </c>
      <c r="Z24" s="2" t="s">
        <v>46</v>
      </c>
      <c r="AA24" s="11"/>
      <c r="AB24" s="2" t="s">
        <v>46</v>
      </c>
    </row>
    <row r="25" spans="1:28" ht="30" customHeight="1">
      <c r="A25" s="5" t="s">
        <v>748</v>
      </c>
      <c r="B25" s="5" t="s">
        <v>746</v>
      </c>
      <c r="C25" s="5" t="s">
        <v>747</v>
      </c>
      <c r="D25" s="9" t="s">
        <v>51</v>
      </c>
      <c r="E25" s="10">
        <v>0</v>
      </c>
      <c r="F25" s="5" t="s">
        <v>46</v>
      </c>
      <c r="G25" s="10">
        <v>34000</v>
      </c>
      <c r="H25" s="5" t="s">
        <v>1046</v>
      </c>
      <c r="I25" s="10">
        <v>0</v>
      </c>
      <c r="J25" s="5" t="s">
        <v>46</v>
      </c>
      <c r="K25" s="10">
        <v>0</v>
      </c>
      <c r="L25" s="5" t="s">
        <v>46</v>
      </c>
      <c r="M25" s="10">
        <v>0</v>
      </c>
      <c r="N25" s="5" t="s">
        <v>46</v>
      </c>
      <c r="O25" s="10">
        <f t="shared" si="1"/>
        <v>34000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5" t="s">
        <v>1047</v>
      </c>
      <c r="X25" s="5" t="s">
        <v>46</v>
      </c>
      <c r="Y25" s="2" t="s">
        <v>46</v>
      </c>
      <c r="Z25" s="2" t="s">
        <v>46</v>
      </c>
      <c r="AA25" s="11"/>
      <c r="AB25" s="2" t="s">
        <v>46</v>
      </c>
    </row>
    <row r="26" spans="1:28" ht="30" customHeight="1">
      <c r="A26" s="5" t="s">
        <v>641</v>
      </c>
      <c r="B26" s="5" t="s">
        <v>639</v>
      </c>
      <c r="C26" s="5" t="s">
        <v>640</v>
      </c>
      <c r="D26" s="9" t="s">
        <v>51</v>
      </c>
      <c r="E26" s="10">
        <v>1920</v>
      </c>
      <c r="F26" s="5" t="s">
        <v>46</v>
      </c>
      <c r="G26" s="10">
        <v>2098.7600000000002</v>
      </c>
      <c r="H26" s="5" t="s">
        <v>1048</v>
      </c>
      <c r="I26" s="10">
        <v>2407.4</v>
      </c>
      <c r="J26" s="5" t="s">
        <v>1049</v>
      </c>
      <c r="K26" s="10">
        <v>0</v>
      </c>
      <c r="L26" s="5" t="s">
        <v>46</v>
      </c>
      <c r="M26" s="10">
        <v>0</v>
      </c>
      <c r="N26" s="5" t="s">
        <v>46</v>
      </c>
      <c r="O26" s="10">
        <f t="shared" si="1"/>
        <v>1920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5" t="s">
        <v>1050</v>
      </c>
      <c r="X26" s="5" t="s">
        <v>46</v>
      </c>
      <c r="Y26" s="2" t="s">
        <v>46</v>
      </c>
      <c r="Z26" s="2" t="s">
        <v>46</v>
      </c>
      <c r="AA26" s="11"/>
      <c r="AB26" s="2" t="s">
        <v>46</v>
      </c>
    </row>
    <row r="27" spans="1:28" ht="30" customHeight="1">
      <c r="A27" s="5" t="s">
        <v>626</v>
      </c>
      <c r="B27" s="5" t="s">
        <v>624</v>
      </c>
      <c r="C27" s="5" t="s">
        <v>625</v>
      </c>
      <c r="D27" s="9" t="s">
        <v>51</v>
      </c>
      <c r="E27" s="10">
        <v>0</v>
      </c>
      <c r="F27" s="5" t="s">
        <v>46</v>
      </c>
      <c r="G27" s="10">
        <v>0</v>
      </c>
      <c r="H27" s="5" t="s">
        <v>46</v>
      </c>
      <c r="I27" s="10">
        <v>0</v>
      </c>
      <c r="J27" s="5" t="s">
        <v>46</v>
      </c>
      <c r="K27" s="10">
        <v>14300</v>
      </c>
      <c r="L27" s="5" t="s">
        <v>1051</v>
      </c>
      <c r="M27" s="10">
        <v>0</v>
      </c>
      <c r="N27" s="5" t="s">
        <v>46</v>
      </c>
      <c r="O27" s="10">
        <f t="shared" si="1"/>
        <v>14300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5" t="s">
        <v>1052</v>
      </c>
      <c r="X27" s="5" t="s">
        <v>46</v>
      </c>
      <c r="Y27" s="2" t="s">
        <v>46</v>
      </c>
      <c r="Z27" s="2" t="s">
        <v>46</v>
      </c>
      <c r="AA27" s="11"/>
      <c r="AB27" s="2" t="s">
        <v>46</v>
      </c>
    </row>
    <row r="28" spans="1:28" ht="30" customHeight="1">
      <c r="A28" s="5" t="s">
        <v>604</v>
      </c>
      <c r="B28" s="5" t="s">
        <v>583</v>
      </c>
      <c r="C28" s="5" t="s">
        <v>603</v>
      </c>
      <c r="D28" s="9" t="s">
        <v>156</v>
      </c>
      <c r="E28" s="10">
        <v>0</v>
      </c>
      <c r="F28" s="5" t="s">
        <v>46</v>
      </c>
      <c r="G28" s="10">
        <v>930</v>
      </c>
      <c r="H28" s="5" t="s">
        <v>1053</v>
      </c>
      <c r="I28" s="10">
        <v>620</v>
      </c>
      <c r="J28" s="5" t="s">
        <v>1054</v>
      </c>
      <c r="K28" s="10">
        <v>0</v>
      </c>
      <c r="L28" s="5" t="s">
        <v>46</v>
      </c>
      <c r="M28" s="10">
        <v>0</v>
      </c>
      <c r="N28" s="5" t="s">
        <v>46</v>
      </c>
      <c r="O28" s="10">
        <f t="shared" si="1"/>
        <v>620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5" t="s">
        <v>1055</v>
      </c>
      <c r="X28" s="5" t="s">
        <v>46</v>
      </c>
      <c r="Y28" s="2" t="s">
        <v>46</v>
      </c>
      <c r="Z28" s="2" t="s">
        <v>46</v>
      </c>
      <c r="AA28" s="11"/>
      <c r="AB28" s="2" t="s">
        <v>46</v>
      </c>
    </row>
    <row r="29" spans="1:28" ht="30" customHeight="1">
      <c r="A29" s="5" t="s">
        <v>585</v>
      </c>
      <c r="B29" s="5" t="s">
        <v>583</v>
      </c>
      <c r="C29" s="5" t="s">
        <v>584</v>
      </c>
      <c r="D29" s="9" t="s">
        <v>225</v>
      </c>
      <c r="E29" s="10">
        <v>0</v>
      </c>
      <c r="F29" s="5" t="s">
        <v>46</v>
      </c>
      <c r="G29" s="10">
        <v>690</v>
      </c>
      <c r="H29" s="5" t="s">
        <v>1056</v>
      </c>
      <c r="I29" s="10">
        <v>0</v>
      </c>
      <c r="J29" s="5" t="s">
        <v>46</v>
      </c>
      <c r="K29" s="10">
        <v>0</v>
      </c>
      <c r="L29" s="5" t="s">
        <v>46</v>
      </c>
      <c r="M29" s="10">
        <v>0</v>
      </c>
      <c r="N29" s="5" t="s">
        <v>46</v>
      </c>
      <c r="O29" s="10">
        <f t="shared" si="1"/>
        <v>690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5" t="s">
        <v>1057</v>
      </c>
      <c r="X29" s="5" t="s">
        <v>46</v>
      </c>
      <c r="Y29" s="2" t="s">
        <v>46</v>
      </c>
      <c r="Z29" s="2" t="s">
        <v>46</v>
      </c>
      <c r="AA29" s="11"/>
      <c r="AB29" s="2" t="s">
        <v>46</v>
      </c>
    </row>
    <row r="30" spans="1:28" ht="30" customHeight="1">
      <c r="A30" s="5" t="s">
        <v>588</v>
      </c>
      <c r="B30" s="5" t="s">
        <v>583</v>
      </c>
      <c r="C30" s="5" t="s">
        <v>587</v>
      </c>
      <c r="D30" s="9" t="s">
        <v>156</v>
      </c>
      <c r="E30" s="10">
        <v>0</v>
      </c>
      <c r="F30" s="5" t="s">
        <v>46</v>
      </c>
      <c r="G30" s="10">
        <v>1250</v>
      </c>
      <c r="H30" s="5" t="s">
        <v>1053</v>
      </c>
      <c r="I30" s="10">
        <v>0</v>
      </c>
      <c r="J30" s="5" t="s">
        <v>46</v>
      </c>
      <c r="K30" s="10">
        <v>0</v>
      </c>
      <c r="L30" s="5" t="s">
        <v>46</v>
      </c>
      <c r="M30" s="10">
        <v>0</v>
      </c>
      <c r="N30" s="5" t="s">
        <v>46</v>
      </c>
      <c r="O30" s="10">
        <f t="shared" si="1"/>
        <v>1250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5" t="s">
        <v>1058</v>
      </c>
      <c r="X30" s="5" t="s">
        <v>46</v>
      </c>
      <c r="Y30" s="2" t="s">
        <v>46</v>
      </c>
      <c r="Z30" s="2" t="s">
        <v>46</v>
      </c>
      <c r="AA30" s="11"/>
      <c r="AB30" s="2" t="s">
        <v>46</v>
      </c>
    </row>
    <row r="31" spans="1:28" ht="30" customHeight="1">
      <c r="A31" s="5" t="s">
        <v>591</v>
      </c>
      <c r="B31" s="5" t="s">
        <v>583</v>
      </c>
      <c r="C31" s="5" t="s">
        <v>590</v>
      </c>
      <c r="D31" s="9" t="s">
        <v>156</v>
      </c>
      <c r="E31" s="10">
        <v>0</v>
      </c>
      <c r="F31" s="5" t="s">
        <v>46</v>
      </c>
      <c r="G31" s="10">
        <v>780</v>
      </c>
      <c r="H31" s="5" t="s">
        <v>1053</v>
      </c>
      <c r="I31" s="10">
        <v>0</v>
      </c>
      <c r="J31" s="5" t="s">
        <v>46</v>
      </c>
      <c r="K31" s="10">
        <v>0</v>
      </c>
      <c r="L31" s="5" t="s">
        <v>46</v>
      </c>
      <c r="M31" s="10">
        <v>0</v>
      </c>
      <c r="N31" s="5" t="s">
        <v>46</v>
      </c>
      <c r="O31" s="10">
        <f t="shared" si="1"/>
        <v>780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5" t="s">
        <v>1059</v>
      </c>
      <c r="X31" s="5" t="s">
        <v>46</v>
      </c>
      <c r="Y31" s="2" t="s">
        <v>46</v>
      </c>
      <c r="Z31" s="2" t="s">
        <v>46</v>
      </c>
      <c r="AA31" s="11"/>
      <c r="AB31" s="2" t="s">
        <v>46</v>
      </c>
    </row>
    <row r="32" spans="1:28" ht="30" customHeight="1">
      <c r="A32" s="5" t="s">
        <v>595</v>
      </c>
      <c r="B32" s="5" t="s">
        <v>583</v>
      </c>
      <c r="C32" s="5" t="s">
        <v>593</v>
      </c>
      <c r="D32" s="9" t="s">
        <v>594</v>
      </c>
      <c r="E32" s="10">
        <v>0</v>
      </c>
      <c r="F32" s="5" t="s">
        <v>46</v>
      </c>
      <c r="G32" s="10">
        <v>250</v>
      </c>
      <c r="H32" s="5" t="s">
        <v>1053</v>
      </c>
      <c r="I32" s="10">
        <v>0</v>
      </c>
      <c r="J32" s="5" t="s">
        <v>46</v>
      </c>
      <c r="K32" s="10">
        <v>0</v>
      </c>
      <c r="L32" s="5" t="s">
        <v>46</v>
      </c>
      <c r="M32" s="10">
        <v>0</v>
      </c>
      <c r="N32" s="5" t="s">
        <v>46</v>
      </c>
      <c r="O32" s="10">
        <f t="shared" si="1"/>
        <v>250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5" t="s">
        <v>1060</v>
      </c>
      <c r="X32" s="5" t="s">
        <v>46</v>
      </c>
      <c r="Y32" s="2" t="s">
        <v>46</v>
      </c>
      <c r="Z32" s="2" t="s">
        <v>46</v>
      </c>
      <c r="AA32" s="11"/>
      <c r="AB32" s="2" t="s">
        <v>46</v>
      </c>
    </row>
    <row r="33" spans="1:28" ht="30" customHeight="1">
      <c r="A33" s="5" t="s">
        <v>598</v>
      </c>
      <c r="B33" s="5" t="s">
        <v>583</v>
      </c>
      <c r="C33" s="5" t="s">
        <v>597</v>
      </c>
      <c r="D33" s="9" t="s">
        <v>594</v>
      </c>
      <c r="E33" s="10">
        <v>0</v>
      </c>
      <c r="F33" s="5" t="s">
        <v>46</v>
      </c>
      <c r="G33" s="10">
        <v>0</v>
      </c>
      <c r="H33" s="5" t="s">
        <v>46</v>
      </c>
      <c r="I33" s="10">
        <v>0</v>
      </c>
      <c r="J33" s="5" t="s">
        <v>46</v>
      </c>
      <c r="K33" s="10">
        <v>0</v>
      </c>
      <c r="L33" s="5" t="s">
        <v>46</v>
      </c>
      <c r="M33" s="10">
        <v>111</v>
      </c>
      <c r="N33" s="5" t="s">
        <v>46</v>
      </c>
      <c r="O33" s="10">
        <f t="shared" si="1"/>
        <v>111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5" t="s">
        <v>1061</v>
      </c>
      <c r="X33" s="5" t="s">
        <v>46</v>
      </c>
      <c r="Y33" s="2" t="s">
        <v>46</v>
      </c>
      <c r="Z33" s="2" t="s">
        <v>46</v>
      </c>
      <c r="AA33" s="11"/>
      <c r="AB33" s="2" t="s">
        <v>46</v>
      </c>
    </row>
    <row r="34" spans="1:28" ht="30" customHeight="1">
      <c r="A34" s="5" t="s">
        <v>601</v>
      </c>
      <c r="B34" s="5" t="s">
        <v>583</v>
      </c>
      <c r="C34" s="5" t="s">
        <v>600</v>
      </c>
      <c r="D34" s="9" t="s">
        <v>594</v>
      </c>
      <c r="E34" s="10">
        <v>0</v>
      </c>
      <c r="F34" s="5" t="s">
        <v>46</v>
      </c>
      <c r="G34" s="10">
        <v>0</v>
      </c>
      <c r="H34" s="5" t="s">
        <v>46</v>
      </c>
      <c r="I34" s="10">
        <v>0</v>
      </c>
      <c r="J34" s="5" t="s">
        <v>46</v>
      </c>
      <c r="K34" s="10">
        <v>0</v>
      </c>
      <c r="L34" s="5" t="s">
        <v>46</v>
      </c>
      <c r="M34" s="10">
        <v>107</v>
      </c>
      <c r="N34" s="5" t="s">
        <v>46</v>
      </c>
      <c r="O34" s="10">
        <f t="shared" si="1"/>
        <v>107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5" t="s">
        <v>1062</v>
      </c>
      <c r="X34" s="5" t="s">
        <v>46</v>
      </c>
      <c r="Y34" s="2" t="s">
        <v>46</v>
      </c>
      <c r="Z34" s="2" t="s">
        <v>46</v>
      </c>
      <c r="AA34" s="11"/>
      <c r="AB34" s="2" t="s">
        <v>46</v>
      </c>
    </row>
    <row r="35" spans="1:28" ht="30" customHeight="1">
      <c r="A35" s="5" t="s">
        <v>607</v>
      </c>
      <c r="B35" s="5" t="s">
        <v>583</v>
      </c>
      <c r="C35" s="5" t="s">
        <v>606</v>
      </c>
      <c r="D35" s="9" t="s">
        <v>225</v>
      </c>
      <c r="E35" s="10">
        <v>0</v>
      </c>
      <c r="F35" s="5" t="s">
        <v>46</v>
      </c>
      <c r="G35" s="10">
        <v>0</v>
      </c>
      <c r="H35" s="5" t="s">
        <v>46</v>
      </c>
      <c r="I35" s="10">
        <v>0</v>
      </c>
      <c r="J35" s="5" t="s">
        <v>46</v>
      </c>
      <c r="K35" s="10">
        <v>0</v>
      </c>
      <c r="L35" s="5" t="s">
        <v>46</v>
      </c>
      <c r="M35" s="10">
        <v>60</v>
      </c>
      <c r="N35" s="5" t="s">
        <v>46</v>
      </c>
      <c r="O35" s="10">
        <f t="shared" si="1"/>
        <v>60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5" t="s">
        <v>1063</v>
      </c>
      <c r="X35" s="5" t="s">
        <v>46</v>
      </c>
      <c r="Y35" s="2" t="s">
        <v>46</v>
      </c>
      <c r="Z35" s="2" t="s">
        <v>46</v>
      </c>
      <c r="AA35" s="11"/>
      <c r="AB35" s="2" t="s">
        <v>46</v>
      </c>
    </row>
    <row r="36" spans="1:28" ht="30" customHeight="1">
      <c r="A36" s="5" t="s">
        <v>610</v>
      </c>
      <c r="B36" s="5" t="s">
        <v>583</v>
      </c>
      <c r="C36" s="5" t="s">
        <v>609</v>
      </c>
      <c r="D36" s="9" t="s">
        <v>225</v>
      </c>
      <c r="E36" s="10">
        <v>0</v>
      </c>
      <c r="F36" s="5" t="s">
        <v>46</v>
      </c>
      <c r="G36" s="10">
        <v>0</v>
      </c>
      <c r="H36" s="5" t="s">
        <v>46</v>
      </c>
      <c r="I36" s="10">
        <v>0</v>
      </c>
      <c r="J36" s="5" t="s">
        <v>46</v>
      </c>
      <c r="K36" s="10">
        <v>0</v>
      </c>
      <c r="L36" s="5" t="s">
        <v>46</v>
      </c>
      <c r="M36" s="10">
        <v>80</v>
      </c>
      <c r="N36" s="5" t="s">
        <v>46</v>
      </c>
      <c r="O36" s="10">
        <f t="shared" si="1"/>
        <v>80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5" t="s">
        <v>1064</v>
      </c>
      <c r="X36" s="5" t="s">
        <v>46</v>
      </c>
      <c r="Y36" s="2" t="s">
        <v>46</v>
      </c>
      <c r="Z36" s="2" t="s">
        <v>46</v>
      </c>
      <c r="AA36" s="11"/>
      <c r="AB36" s="2" t="s">
        <v>46</v>
      </c>
    </row>
    <row r="37" spans="1:28" ht="30" customHeight="1">
      <c r="A37" s="5" t="s">
        <v>614</v>
      </c>
      <c r="B37" s="5" t="s">
        <v>583</v>
      </c>
      <c r="C37" s="5" t="s">
        <v>612</v>
      </c>
      <c r="D37" s="9" t="s">
        <v>225</v>
      </c>
      <c r="E37" s="10">
        <v>0</v>
      </c>
      <c r="F37" s="5" t="s">
        <v>46</v>
      </c>
      <c r="G37" s="10">
        <v>0</v>
      </c>
      <c r="H37" s="5" t="s">
        <v>46</v>
      </c>
      <c r="I37" s="10">
        <v>0</v>
      </c>
      <c r="J37" s="5" t="s">
        <v>46</v>
      </c>
      <c r="K37" s="10">
        <v>13.3</v>
      </c>
      <c r="L37" s="5" t="s">
        <v>1065</v>
      </c>
      <c r="M37" s="10">
        <v>0</v>
      </c>
      <c r="N37" s="5" t="s">
        <v>46</v>
      </c>
      <c r="O37" s="10">
        <f t="shared" si="1"/>
        <v>13.3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5" t="s">
        <v>1066</v>
      </c>
      <c r="X37" s="5" t="s">
        <v>613</v>
      </c>
      <c r="Y37" s="2" t="s">
        <v>46</v>
      </c>
      <c r="Z37" s="2" t="s">
        <v>46</v>
      </c>
      <c r="AA37" s="11"/>
      <c r="AB37" s="2" t="s">
        <v>46</v>
      </c>
    </row>
    <row r="38" spans="1:28" ht="30" customHeight="1">
      <c r="A38" s="5" t="s">
        <v>630</v>
      </c>
      <c r="B38" s="5" t="s">
        <v>583</v>
      </c>
      <c r="C38" s="5" t="s">
        <v>629</v>
      </c>
      <c r="D38" s="9" t="s">
        <v>156</v>
      </c>
      <c r="E38" s="10">
        <v>0</v>
      </c>
      <c r="F38" s="5" t="s">
        <v>46</v>
      </c>
      <c r="G38" s="10">
        <v>1890</v>
      </c>
      <c r="H38" s="5" t="s">
        <v>1053</v>
      </c>
      <c r="I38" s="10">
        <v>0</v>
      </c>
      <c r="J38" s="5" t="s">
        <v>46</v>
      </c>
      <c r="K38" s="10">
        <v>0</v>
      </c>
      <c r="L38" s="5" t="s">
        <v>46</v>
      </c>
      <c r="M38" s="10">
        <v>0</v>
      </c>
      <c r="N38" s="5" t="s">
        <v>46</v>
      </c>
      <c r="O38" s="10">
        <f t="shared" si="1"/>
        <v>1890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5" t="s">
        <v>1067</v>
      </c>
      <c r="X38" s="5" t="s">
        <v>46</v>
      </c>
      <c r="Y38" s="2" t="s">
        <v>46</v>
      </c>
      <c r="Z38" s="2" t="s">
        <v>46</v>
      </c>
      <c r="AA38" s="11"/>
      <c r="AB38" s="2" t="s">
        <v>46</v>
      </c>
    </row>
    <row r="39" spans="1:28" ht="30" customHeight="1">
      <c r="A39" s="5" t="s">
        <v>649</v>
      </c>
      <c r="B39" s="5" t="s">
        <v>647</v>
      </c>
      <c r="C39" s="5" t="s">
        <v>648</v>
      </c>
      <c r="D39" s="9" t="s">
        <v>156</v>
      </c>
      <c r="E39" s="10">
        <v>0</v>
      </c>
      <c r="F39" s="5" t="s">
        <v>46</v>
      </c>
      <c r="G39" s="10">
        <v>2140</v>
      </c>
      <c r="H39" s="5" t="s">
        <v>1053</v>
      </c>
      <c r="I39" s="10">
        <v>0</v>
      </c>
      <c r="J39" s="5" t="s">
        <v>46</v>
      </c>
      <c r="K39" s="10">
        <v>0</v>
      </c>
      <c r="L39" s="5" t="s">
        <v>46</v>
      </c>
      <c r="M39" s="10">
        <v>0</v>
      </c>
      <c r="N39" s="5" t="s">
        <v>46</v>
      </c>
      <c r="O39" s="10">
        <f t="shared" si="1"/>
        <v>2140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5" t="s">
        <v>1068</v>
      </c>
      <c r="X39" s="5" t="s">
        <v>46</v>
      </c>
      <c r="Y39" s="2" t="s">
        <v>46</v>
      </c>
      <c r="Z39" s="2" t="s">
        <v>46</v>
      </c>
      <c r="AA39" s="11"/>
      <c r="AB39" s="2" t="s">
        <v>46</v>
      </c>
    </row>
    <row r="40" spans="1:28" ht="30" customHeight="1">
      <c r="A40" s="5" t="s">
        <v>653</v>
      </c>
      <c r="B40" s="5" t="s">
        <v>651</v>
      </c>
      <c r="C40" s="5" t="s">
        <v>652</v>
      </c>
      <c r="D40" s="9" t="s">
        <v>156</v>
      </c>
      <c r="E40" s="10">
        <v>0</v>
      </c>
      <c r="F40" s="5" t="s">
        <v>46</v>
      </c>
      <c r="G40" s="10">
        <v>2580</v>
      </c>
      <c r="H40" s="5" t="s">
        <v>1053</v>
      </c>
      <c r="I40" s="10">
        <v>2580</v>
      </c>
      <c r="J40" s="5" t="s">
        <v>1069</v>
      </c>
      <c r="K40" s="10">
        <v>0</v>
      </c>
      <c r="L40" s="5" t="s">
        <v>46</v>
      </c>
      <c r="M40" s="10">
        <v>0</v>
      </c>
      <c r="N40" s="5" t="s">
        <v>46</v>
      </c>
      <c r="O40" s="10">
        <f t="shared" si="1"/>
        <v>2580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5" t="s">
        <v>1070</v>
      </c>
      <c r="X40" s="5" t="s">
        <v>46</v>
      </c>
      <c r="Y40" s="2" t="s">
        <v>46</v>
      </c>
      <c r="Z40" s="2" t="s">
        <v>46</v>
      </c>
      <c r="AA40" s="11"/>
      <c r="AB40" s="2" t="s">
        <v>46</v>
      </c>
    </row>
    <row r="41" spans="1:28" ht="30" customHeight="1">
      <c r="A41" s="5" t="s">
        <v>660</v>
      </c>
      <c r="B41" s="5" t="s">
        <v>658</v>
      </c>
      <c r="C41" s="5" t="s">
        <v>659</v>
      </c>
      <c r="D41" s="9" t="s">
        <v>156</v>
      </c>
      <c r="E41" s="10">
        <v>0</v>
      </c>
      <c r="F41" s="5" t="s">
        <v>46</v>
      </c>
      <c r="G41" s="10">
        <v>1410</v>
      </c>
      <c r="H41" s="5" t="s">
        <v>1053</v>
      </c>
      <c r="I41" s="10">
        <v>1410</v>
      </c>
      <c r="J41" s="5" t="s">
        <v>1069</v>
      </c>
      <c r="K41" s="10">
        <v>0</v>
      </c>
      <c r="L41" s="5" t="s">
        <v>46</v>
      </c>
      <c r="M41" s="10">
        <v>0</v>
      </c>
      <c r="N41" s="5" t="s">
        <v>46</v>
      </c>
      <c r="O41" s="10">
        <f t="shared" si="1"/>
        <v>1410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5" t="s">
        <v>1071</v>
      </c>
      <c r="X41" s="5" t="s">
        <v>46</v>
      </c>
      <c r="Y41" s="2" t="s">
        <v>46</v>
      </c>
      <c r="Z41" s="2" t="s">
        <v>46</v>
      </c>
      <c r="AA41" s="11"/>
      <c r="AB41" s="2" t="s">
        <v>46</v>
      </c>
    </row>
    <row r="42" spans="1:28" ht="30" customHeight="1">
      <c r="A42" s="5" t="s">
        <v>656</v>
      </c>
      <c r="B42" s="5" t="s">
        <v>655</v>
      </c>
      <c r="C42" s="5" t="s">
        <v>46</v>
      </c>
      <c r="D42" s="9" t="s">
        <v>225</v>
      </c>
      <c r="E42" s="10">
        <v>0</v>
      </c>
      <c r="F42" s="5" t="s">
        <v>46</v>
      </c>
      <c r="G42" s="10">
        <v>0</v>
      </c>
      <c r="H42" s="5" t="s">
        <v>46</v>
      </c>
      <c r="I42" s="10">
        <v>0</v>
      </c>
      <c r="J42" s="5" t="s">
        <v>46</v>
      </c>
      <c r="K42" s="10">
        <v>0</v>
      </c>
      <c r="L42" s="5" t="s">
        <v>46</v>
      </c>
      <c r="M42" s="10">
        <v>200</v>
      </c>
      <c r="N42" s="5" t="s">
        <v>46</v>
      </c>
      <c r="O42" s="10">
        <f t="shared" si="1"/>
        <v>200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5" t="s">
        <v>1072</v>
      </c>
      <c r="X42" s="5" t="s">
        <v>46</v>
      </c>
      <c r="Y42" s="2" t="s">
        <v>46</v>
      </c>
      <c r="Z42" s="2" t="s">
        <v>46</v>
      </c>
      <c r="AA42" s="11"/>
      <c r="AB42" s="2" t="s">
        <v>46</v>
      </c>
    </row>
    <row r="43" spans="1:28" ht="30" customHeight="1">
      <c r="A43" s="5" t="s">
        <v>811</v>
      </c>
      <c r="B43" s="5" t="s">
        <v>809</v>
      </c>
      <c r="C43" s="5" t="s">
        <v>810</v>
      </c>
      <c r="D43" s="9" t="s">
        <v>156</v>
      </c>
      <c r="E43" s="10">
        <v>2700</v>
      </c>
      <c r="F43" s="5" t="s">
        <v>46</v>
      </c>
      <c r="G43" s="10">
        <v>2666.66</v>
      </c>
      <c r="H43" s="5" t="s">
        <v>1073</v>
      </c>
      <c r="I43" s="10">
        <v>2748.33</v>
      </c>
      <c r="J43" s="5" t="s">
        <v>1074</v>
      </c>
      <c r="K43" s="10">
        <v>0</v>
      </c>
      <c r="L43" s="5" t="s">
        <v>46</v>
      </c>
      <c r="M43" s="10">
        <v>0</v>
      </c>
      <c r="N43" s="5" t="s">
        <v>46</v>
      </c>
      <c r="O43" s="10">
        <f t="shared" si="1"/>
        <v>2666.66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5" t="s">
        <v>1075</v>
      </c>
      <c r="X43" s="5" t="s">
        <v>46</v>
      </c>
      <c r="Y43" s="2" t="s">
        <v>46</v>
      </c>
      <c r="Z43" s="2" t="s">
        <v>46</v>
      </c>
      <c r="AA43" s="11"/>
      <c r="AB43" s="2" t="s">
        <v>46</v>
      </c>
    </row>
    <row r="44" spans="1:28" ht="30" customHeight="1">
      <c r="A44" s="5" t="s">
        <v>797</v>
      </c>
      <c r="B44" s="5" t="s">
        <v>794</v>
      </c>
      <c r="C44" s="5" t="s">
        <v>795</v>
      </c>
      <c r="D44" s="9" t="s">
        <v>796</v>
      </c>
      <c r="E44" s="10">
        <v>21160</v>
      </c>
      <c r="F44" s="5" t="s">
        <v>46</v>
      </c>
      <c r="G44" s="10">
        <v>23100</v>
      </c>
      <c r="H44" s="5" t="s">
        <v>1076</v>
      </c>
      <c r="I44" s="10">
        <v>26800</v>
      </c>
      <c r="J44" s="5" t="s">
        <v>1077</v>
      </c>
      <c r="K44" s="10">
        <v>0</v>
      </c>
      <c r="L44" s="5" t="s">
        <v>46</v>
      </c>
      <c r="M44" s="10">
        <v>0</v>
      </c>
      <c r="N44" s="5" t="s">
        <v>46</v>
      </c>
      <c r="O44" s="10">
        <f t="shared" ref="O44:O69" si="2">SMALL(E44:M44,COUNTIF(E44:M44,0)+1)</f>
        <v>21160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5" t="s">
        <v>1078</v>
      </c>
      <c r="X44" s="5" t="s">
        <v>46</v>
      </c>
      <c r="Y44" s="2" t="s">
        <v>46</v>
      </c>
      <c r="Z44" s="2" t="s">
        <v>46</v>
      </c>
      <c r="AA44" s="11"/>
      <c r="AB44" s="2" t="s">
        <v>46</v>
      </c>
    </row>
    <row r="45" spans="1:28" ht="30" customHeight="1">
      <c r="A45" s="5" t="s">
        <v>800</v>
      </c>
      <c r="B45" s="5" t="s">
        <v>794</v>
      </c>
      <c r="C45" s="5" t="s">
        <v>799</v>
      </c>
      <c r="D45" s="9" t="s">
        <v>796</v>
      </c>
      <c r="E45" s="10">
        <v>15920</v>
      </c>
      <c r="F45" s="5" t="s">
        <v>46</v>
      </c>
      <c r="G45" s="10">
        <v>0</v>
      </c>
      <c r="H45" s="5" t="s">
        <v>46</v>
      </c>
      <c r="I45" s="10">
        <v>18100</v>
      </c>
      <c r="J45" s="5" t="s">
        <v>1077</v>
      </c>
      <c r="K45" s="10">
        <v>0</v>
      </c>
      <c r="L45" s="5" t="s">
        <v>46</v>
      </c>
      <c r="M45" s="10">
        <v>0</v>
      </c>
      <c r="N45" s="5" t="s">
        <v>46</v>
      </c>
      <c r="O45" s="10">
        <f t="shared" si="2"/>
        <v>15920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5" t="s">
        <v>1079</v>
      </c>
      <c r="X45" s="5" t="s">
        <v>46</v>
      </c>
      <c r="Y45" s="2" t="s">
        <v>46</v>
      </c>
      <c r="Z45" s="2" t="s">
        <v>46</v>
      </c>
      <c r="AA45" s="11"/>
      <c r="AB45" s="2" t="s">
        <v>46</v>
      </c>
    </row>
    <row r="46" spans="1:28" ht="30" customHeight="1">
      <c r="A46" s="5" t="s">
        <v>804</v>
      </c>
      <c r="B46" s="5" t="s">
        <v>802</v>
      </c>
      <c r="C46" s="5" t="s">
        <v>803</v>
      </c>
      <c r="D46" s="9" t="s">
        <v>225</v>
      </c>
      <c r="E46" s="10">
        <v>61</v>
      </c>
      <c r="F46" s="5" t="s">
        <v>46</v>
      </c>
      <c r="G46" s="10">
        <v>72</v>
      </c>
      <c r="H46" s="5" t="s">
        <v>1080</v>
      </c>
      <c r="I46" s="10">
        <v>76</v>
      </c>
      <c r="J46" s="5" t="s">
        <v>1081</v>
      </c>
      <c r="K46" s="10">
        <v>0</v>
      </c>
      <c r="L46" s="5" t="s">
        <v>46</v>
      </c>
      <c r="M46" s="10">
        <v>0</v>
      </c>
      <c r="N46" s="5" t="s">
        <v>46</v>
      </c>
      <c r="O46" s="10">
        <f t="shared" si="2"/>
        <v>61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5" t="s">
        <v>1082</v>
      </c>
      <c r="X46" s="5" t="s">
        <v>46</v>
      </c>
      <c r="Y46" s="2" t="s">
        <v>46</v>
      </c>
      <c r="Z46" s="2" t="s">
        <v>46</v>
      </c>
      <c r="AA46" s="11"/>
      <c r="AB46" s="2" t="s">
        <v>46</v>
      </c>
    </row>
    <row r="47" spans="1:28" ht="30" customHeight="1">
      <c r="A47" s="5" t="s">
        <v>807</v>
      </c>
      <c r="B47" s="5" t="s">
        <v>802</v>
      </c>
      <c r="C47" s="5" t="s">
        <v>806</v>
      </c>
      <c r="D47" s="9" t="s">
        <v>225</v>
      </c>
      <c r="E47" s="10">
        <v>120</v>
      </c>
      <c r="F47" s="5" t="s">
        <v>46</v>
      </c>
      <c r="G47" s="10">
        <v>210</v>
      </c>
      <c r="H47" s="5" t="s">
        <v>1080</v>
      </c>
      <c r="I47" s="10">
        <v>140</v>
      </c>
      <c r="J47" s="5" t="s">
        <v>1081</v>
      </c>
      <c r="K47" s="10">
        <v>0</v>
      </c>
      <c r="L47" s="5" t="s">
        <v>46</v>
      </c>
      <c r="M47" s="10">
        <v>0</v>
      </c>
      <c r="N47" s="5" t="s">
        <v>46</v>
      </c>
      <c r="O47" s="10">
        <f t="shared" si="2"/>
        <v>120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5" t="s">
        <v>1083</v>
      </c>
      <c r="X47" s="5" t="s">
        <v>46</v>
      </c>
      <c r="Y47" s="2" t="s">
        <v>46</v>
      </c>
      <c r="Z47" s="2" t="s">
        <v>46</v>
      </c>
      <c r="AA47" s="11"/>
      <c r="AB47" s="2" t="s">
        <v>46</v>
      </c>
    </row>
    <row r="48" spans="1:28" ht="30" customHeight="1">
      <c r="A48" s="5" t="s">
        <v>814</v>
      </c>
      <c r="B48" s="5" t="s">
        <v>802</v>
      </c>
      <c r="C48" s="5" t="s">
        <v>813</v>
      </c>
      <c r="D48" s="9" t="s">
        <v>225</v>
      </c>
      <c r="E48" s="10">
        <v>127</v>
      </c>
      <c r="F48" s="5" t="s">
        <v>46</v>
      </c>
      <c r="G48" s="10">
        <v>200</v>
      </c>
      <c r="H48" s="5" t="s">
        <v>1080</v>
      </c>
      <c r="I48" s="10">
        <v>190</v>
      </c>
      <c r="J48" s="5" t="s">
        <v>1081</v>
      </c>
      <c r="K48" s="10">
        <v>0</v>
      </c>
      <c r="L48" s="5" t="s">
        <v>46</v>
      </c>
      <c r="M48" s="10">
        <v>0</v>
      </c>
      <c r="N48" s="5" t="s">
        <v>46</v>
      </c>
      <c r="O48" s="10">
        <f t="shared" si="2"/>
        <v>127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5" t="s">
        <v>1084</v>
      </c>
      <c r="X48" s="5" t="s">
        <v>46</v>
      </c>
      <c r="Y48" s="2" t="s">
        <v>46</v>
      </c>
      <c r="Z48" s="2" t="s">
        <v>46</v>
      </c>
      <c r="AA48" s="11"/>
      <c r="AB48" s="2" t="s">
        <v>46</v>
      </c>
    </row>
    <row r="49" spans="1:28" ht="30" customHeight="1">
      <c r="A49" s="5" t="s">
        <v>304</v>
      </c>
      <c r="B49" s="5" t="s">
        <v>301</v>
      </c>
      <c r="C49" s="5" t="s">
        <v>302</v>
      </c>
      <c r="D49" s="9" t="s">
        <v>225</v>
      </c>
      <c r="E49" s="10">
        <v>2059000</v>
      </c>
      <c r="F49" s="5" t="s">
        <v>46</v>
      </c>
      <c r="G49" s="10">
        <v>2600000</v>
      </c>
      <c r="H49" s="5" t="s">
        <v>1085</v>
      </c>
      <c r="I49" s="10">
        <v>2600000</v>
      </c>
      <c r="J49" s="5" t="s">
        <v>1086</v>
      </c>
      <c r="K49" s="10">
        <v>0</v>
      </c>
      <c r="L49" s="5" t="s">
        <v>46</v>
      </c>
      <c r="M49" s="10">
        <v>0</v>
      </c>
      <c r="N49" s="5" t="s">
        <v>46</v>
      </c>
      <c r="O49" s="10">
        <f t="shared" si="2"/>
        <v>2059000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5" t="s">
        <v>1087</v>
      </c>
      <c r="X49" s="5" t="s">
        <v>46</v>
      </c>
      <c r="Y49" s="2" t="s">
        <v>46</v>
      </c>
      <c r="Z49" s="2" t="s">
        <v>46</v>
      </c>
      <c r="AA49" s="11"/>
      <c r="AB49" s="2" t="s">
        <v>46</v>
      </c>
    </row>
    <row r="50" spans="1:28" ht="30" customHeight="1">
      <c r="A50" s="5" t="s">
        <v>933</v>
      </c>
      <c r="B50" s="5" t="s">
        <v>931</v>
      </c>
      <c r="C50" s="5" t="s">
        <v>932</v>
      </c>
      <c r="D50" s="9" t="s">
        <v>331</v>
      </c>
      <c r="E50" s="10">
        <v>1105</v>
      </c>
      <c r="F50" s="5" t="s">
        <v>46</v>
      </c>
      <c r="G50" s="10">
        <v>1162.8</v>
      </c>
      <c r="H50" s="5" t="s">
        <v>1065</v>
      </c>
      <c r="I50" s="10">
        <v>1315.75</v>
      </c>
      <c r="J50" s="5" t="s">
        <v>1088</v>
      </c>
      <c r="K50" s="10">
        <v>0</v>
      </c>
      <c r="L50" s="5" t="s">
        <v>46</v>
      </c>
      <c r="M50" s="10">
        <v>0</v>
      </c>
      <c r="N50" s="5" t="s">
        <v>46</v>
      </c>
      <c r="O50" s="10">
        <f t="shared" si="2"/>
        <v>1105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5" t="s">
        <v>1089</v>
      </c>
      <c r="X50" s="5" t="s">
        <v>46</v>
      </c>
      <c r="Y50" s="2" t="s">
        <v>46</v>
      </c>
      <c r="Z50" s="2" t="s">
        <v>46</v>
      </c>
      <c r="AA50" s="11"/>
      <c r="AB50" s="2" t="s">
        <v>46</v>
      </c>
    </row>
    <row r="51" spans="1:28" ht="30" customHeight="1">
      <c r="A51" s="5" t="s">
        <v>664</v>
      </c>
      <c r="B51" s="5" t="s">
        <v>662</v>
      </c>
      <c r="C51" s="5" t="s">
        <v>663</v>
      </c>
      <c r="D51" s="9" t="s">
        <v>225</v>
      </c>
      <c r="E51" s="10">
        <v>0</v>
      </c>
      <c r="F51" s="5" t="s">
        <v>46</v>
      </c>
      <c r="G51" s="10">
        <v>0</v>
      </c>
      <c r="H51" s="5" t="s">
        <v>46</v>
      </c>
      <c r="I51" s="10">
        <v>0</v>
      </c>
      <c r="J51" s="5" t="s">
        <v>46</v>
      </c>
      <c r="K51" s="10">
        <v>275</v>
      </c>
      <c r="L51" s="5" t="s">
        <v>46</v>
      </c>
      <c r="M51" s="10">
        <v>0</v>
      </c>
      <c r="N51" s="5" t="s">
        <v>46</v>
      </c>
      <c r="O51" s="10">
        <f t="shared" si="2"/>
        <v>275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5" t="s">
        <v>1090</v>
      </c>
      <c r="X51" s="5" t="s">
        <v>46</v>
      </c>
      <c r="Y51" s="2" t="s">
        <v>46</v>
      </c>
      <c r="Z51" s="2" t="s">
        <v>46</v>
      </c>
      <c r="AA51" s="11"/>
      <c r="AB51" s="2" t="s">
        <v>46</v>
      </c>
    </row>
    <row r="52" spans="1:28" ht="30" customHeight="1">
      <c r="A52" s="5" t="s">
        <v>672</v>
      </c>
      <c r="B52" s="5" t="s">
        <v>670</v>
      </c>
      <c r="C52" s="5" t="s">
        <v>671</v>
      </c>
      <c r="D52" s="9" t="s">
        <v>225</v>
      </c>
      <c r="E52" s="10">
        <v>0</v>
      </c>
      <c r="F52" s="5" t="s">
        <v>46</v>
      </c>
      <c r="G52" s="10">
        <v>10.1</v>
      </c>
      <c r="H52" s="5" t="s">
        <v>1091</v>
      </c>
      <c r="I52" s="10">
        <v>10.1</v>
      </c>
      <c r="J52" s="5" t="s">
        <v>1092</v>
      </c>
      <c r="K52" s="10">
        <v>0</v>
      </c>
      <c r="L52" s="5" t="s">
        <v>46</v>
      </c>
      <c r="M52" s="10">
        <v>0</v>
      </c>
      <c r="N52" s="5" t="s">
        <v>46</v>
      </c>
      <c r="O52" s="10">
        <f t="shared" si="2"/>
        <v>10.1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5" t="s">
        <v>1093</v>
      </c>
      <c r="X52" s="5" t="s">
        <v>46</v>
      </c>
      <c r="Y52" s="2" t="s">
        <v>46</v>
      </c>
      <c r="Z52" s="2" t="s">
        <v>46</v>
      </c>
      <c r="AA52" s="11"/>
      <c r="AB52" s="2" t="s">
        <v>46</v>
      </c>
    </row>
    <row r="53" spans="1:28" ht="30" customHeight="1">
      <c r="A53" s="5" t="s">
        <v>675</v>
      </c>
      <c r="B53" s="5" t="s">
        <v>670</v>
      </c>
      <c r="C53" s="5" t="s">
        <v>674</v>
      </c>
      <c r="D53" s="9" t="s">
        <v>225</v>
      </c>
      <c r="E53" s="10">
        <v>0</v>
      </c>
      <c r="F53" s="5" t="s">
        <v>46</v>
      </c>
      <c r="G53" s="10">
        <v>13.7</v>
      </c>
      <c r="H53" s="5" t="s">
        <v>1091</v>
      </c>
      <c r="I53" s="10">
        <v>13.7</v>
      </c>
      <c r="J53" s="5" t="s">
        <v>1092</v>
      </c>
      <c r="K53" s="10">
        <v>0</v>
      </c>
      <c r="L53" s="5" t="s">
        <v>46</v>
      </c>
      <c r="M53" s="10">
        <v>0</v>
      </c>
      <c r="N53" s="5" t="s">
        <v>46</v>
      </c>
      <c r="O53" s="10">
        <f t="shared" si="2"/>
        <v>13.7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5" t="s">
        <v>1094</v>
      </c>
      <c r="X53" s="5" t="s">
        <v>46</v>
      </c>
      <c r="Y53" s="2" t="s">
        <v>46</v>
      </c>
      <c r="Z53" s="2" t="s">
        <v>46</v>
      </c>
      <c r="AA53" s="11"/>
      <c r="AB53" s="2" t="s">
        <v>46</v>
      </c>
    </row>
    <row r="54" spans="1:28" ht="30" customHeight="1">
      <c r="A54" s="5" t="s">
        <v>683</v>
      </c>
      <c r="B54" s="5" t="s">
        <v>681</v>
      </c>
      <c r="C54" s="5" t="s">
        <v>682</v>
      </c>
      <c r="D54" s="9" t="s">
        <v>225</v>
      </c>
      <c r="E54" s="10">
        <v>0</v>
      </c>
      <c r="F54" s="5" t="s">
        <v>46</v>
      </c>
      <c r="G54" s="10">
        <v>0</v>
      </c>
      <c r="H54" s="5" t="s">
        <v>46</v>
      </c>
      <c r="I54" s="10">
        <v>95</v>
      </c>
      <c r="J54" s="5" t="s">
        <v>1095</v>
      </c>
      <c r="K54" s="10">
        <v>0</v>
      </c>
      <c r="L54" s="5" t="s">
        <v>46</v>
      </c>
      <c r="M54" s="10">
        <v>0</v>
      </c>
      <c r="N54" s="5" t="s">
        <v>46</v>
      </c>
      <c r="O54" s="10">
        <f t="shared" si="2"/>
        <v>95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5" t="s">
        <v>1096</v>
      </c>
      <c r="X54" s="5" t="s">
        <v>46</v>
      </c>
      <c r="Y54" s="2" t="s">
        <v>46</v>
      </c>
      <c r="Z54" s="2" t="s">
        <v>46</v>
      </c>
      <c r="AA54" s="11"/>
      <c r="AB54" s="2" t="s">
        <v>46</v>
      </c>
    </row>
    <row r="55" spans="1:28" ht="30" customHeight="1">
      <c r="A55" s="5" t="s">
        <v>668</v>
      </c>
      <c r="B55" s="5" t="s">
        <v>666</v>
      </c>
      <c r="C55" s="5" t="s">
        <v>667</v>
      </c>
      <c r="D55" s="9" t="s">
        <v>225</v>
      </c>
      <c r="E55" s="10">
        <v>0</v>
      </c>
      <c r="F55" s="5" t="s">
        <v>46</v>
      </c>
      <c r="G55" s="10">
        <v>7.2</v>
      </c>
      <c r="H55" s="5" t="s">
        <v>1091</v>
      </c>
      <c r="I55" s="10">
        <v>7.2</v>
      </c>
      <c r="J55" s="5" t="s">
        <v>1092</v>
      </c>
      <c r="K55" s="10">
        <v>0</v>
      </c>
      <c r="L55" s="5" t="s">
        <v>46</v>
      </c>
      <c r="M55" s="10">
        <v>0</v>
      </c>
      <c r="N55" s="5" t="s">
        <v>46</v>
      </c>
      <c r="O55" s="10">
        <f t="shared" si="2"/>
        <v>7.2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5" t="s">
        <v>1097</v>
      </c>
      <c r="X55" s="5" t="s">
        <v>46</v>
      </c>
      <c r="Y55" s="2" t="s">
        <v>46</v>
      </c>
      <c r="Z55" s="2" t="s">
        <v>46</v>
      </c>
      <c r="AA55" s="11"/>
      <c r="AB55" s="2" t="s">
        <v>46</v>
      </c>
    </row>
    <row r="56" spans="1:28" ht="30" customHeight="1">
      <c r="A56" s="5" t="s">
        <v>576</v>
      </c>
      <c r="B56" s="5" t="s">
        <v>574</v>
      </c>
      <c r="C56" s="5" t="s">
        <v>575</v>
      </c>
      <c r="D56" s="9" t="s">
        <v>225</v>
      </c>
      <c r="E56" s="10">
        <v>0</v>
      </c>
      <c r="F56" s="5" t="s">
        <v>46</v>
      </c>
      <c r="G56" s="10">
        <v>0</v>
      </c>
      <c r="H56" s="5" t="s">
        <v>46</v>
      </c>
      <c r="I56" s="10">
        <v>0</v>
      </c>
      <c r="J56" s="5" t="s">
        <v>46</v>
      </c>
      <c r="K56" s="10">
        <v>0</v>
      </c>
      <c r="L56" s="5" t="s">
        <v>46</v>
      </c>
      <c r="M56" s="10">
        <v>180</v>
      </c>
      <c r="N56" s="5" t="s">
        <v>46</v>
      </c>
      <c r="O56" s="10">
        <f t="shared" si="2"/>
        <v>180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5" t="s">
        <v>1098</v>
      </c>
      <c r="X56" s="5" t="s">
        <v>46</v>
      </c>
      <c r="Y56" s="2" t="s">
        <v>46</v>
      </c>
      <c r="Z56" s="2" t="s">
        <v>46</v>
      </c>
      <c r="AA56" s="11"/>
      <c r="AB56" s="2" t="s">
        <v>46</v>
      </c>
    </row>
    <row r="57" spans="1:28" ht="30" customHeight="1">
      <c r="A57" s="5" t="s">
        <v>477</v>
      </c>
      <c r="B57" s="5" t="s">
        <v>474</v>
      </c>
      <c r="C57" s="5" t="s">
        <v>475</v>
      </c>
      <c r="D57" s="9" t="s">
        <v>476</v>
      </c>
      <c r="E57" s="10">
        <v>200</v>
      </c>
      <c r="F57" s="5" t="s">
        <v>46</v>
      </c>
      <c r="G57" s="10">
        <v>230</v>
      </c>
      <c r="H57" s="5" t="s">
        <v>1099</v>
      </c>
      <c r="I57" s="10">
        <v>319</v>
      </c>
      <c r="J57" s="5" t="s">
        <v>1100</v>
      </c>
      <c r="K57" s="10">
        <v>0</v>
      </c>
      <c r="L57" s="5" t="s">
        <v>46</v>
      </c>
      <c r="M57" s="10">
        <v>0</v>
      </c>
      <c r="N57" s="5" t="s">
        <v>46</v>
      </c>
      <c r="O57" s="10">
        <f t="shared" si="2"/>
        <v>200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5" t="s">
        <v>1101</v>
      </c>
      <c r="X57" s="5" t="s">
        <v>46</v>
      </c>
      <c r="Y57" s="2" t="s">
        <v>46</v>
      </c>
      <c r="Z57" s="2" t="s">
        <v>46</v>
      </c>
      <c r="AA57" s="11"/>
      <c r="AB57" s="2" t="s">
        <v>46</v>
      </c>
    </row>
    <row r="58" spans="1:28" ht="30" customHeight="1">
      <c r="A58" s="5" t="s">
        <v>332</v>
      </c>
      <c r="B58" s="5" t="s">
        <v>329</v>
      </c>
      <c r="C58" s="5" t="s">
        <v>330</v>
      </c>
      <c r="D58" s="9" t="s">
        <v>331</v>
      </c>
      <c r="E58" s="10">
        <v>7100</v>
      </c>
      <c r="F58" s="5" t="s">
        <v>46</v>
      </c>
      <c r="G58" s="10">
        <v>0</v>
      </c>
      <c r="H58" s="5" t="s">
        <v>46</v>
      </c>
      <c r="I58" s="10">
        <v>0</v>
      </c>
      <c r="J58" s="5" t="s">
        <v>46</v>
      </c>
      <c r="K58" s="10">
        <v>0</v>
      </c>
      <c r="L58" s="5" t="s">
        <v>46</v>
      </c>
      <c r="M58" s="10">
        <v>0</v>
      </c>
      <c r="N58" s="5" t="s">
        <v>46</v>
      </c>
      <c r="O58" s="10">
        <f t="shared" si="2"/>
        <v>7100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5" t="s">
        <v>1102</v>
      </c>
      <c r="X58" s="5" t="s">
        <v>46</v>
      </c>
      <c r="Y58" s="2" t="s">
        <v>46</v>
      </c>
      <c r="Z58" s="2" t="s">
        <v>46</v>
      </c>
      <c r="AA58" s="11"/>
      <c r="AB58" s="2" t="s">
        <v>46</v>
      </c>
    </row>
    <row r="59" spans="1:28" ht="30" customHeight="1">
      <c r="A59" s="5" t="s">
        <v>472</v>
      </c>
      <c r="B59" s="5" t="s">
        <v>470</v>
      </c>
      <c r="C59" s="5" t="s">
        <v>471</v>
      </c>
      <c r="D59" s="9" t="s">
        <v>348</v>
      </c>
      <c r="E59" s="10">
        <v>3090</v>
      </c>
      <c r="F59" s="5" t="s">
        <v>46</v>
      </c>
      <c r="G59" s="10">
        <v>0</v>
      </c>
      <c r="H59" s="5" t="s">
        <v>46</v>
      </c>
      <c r="I59" s="10">
        <v>3833.33</v>
      </c>
      <c r="J59" s="5" t="s">
        <v>1103</v>
      </c>
      <c r="K59" s="10">
        <v>0</v>
      </c>
      <c r="L59" s="5" t="s">
        <v>46</v>
      </c>
      <c r="M59" s="10">
        <v>0</v>
      </c>
      <c r="N59" s="5" t="s">
        <v>46</v>
      </c>
      <c r="O59" s="10">
        <f t="shared" si="2"/>
        <v>3090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5" t="s">
        <v>1104</v>
      </c>
      <c r="X59" s="5" t="s">
        <v>46</v>
      </c>
      <c r="Y59" s="2" t="s">
        <v>46</v>
      </c>
      <c r="Z59" s="2" t="s">
        <v>46</v>
      </c>
      <c r="AA59" s="11"/>
      <c r="AB59" s="2" t="s">
        <v>46</v>
      </c>
    </row>
    <row r="60" spans="1:28" ht="30" customHeight="1">
      <c r="A60" s="5" t="s">
        <v>690</v>
      </c>
      <c r="B60" s="5" t="s">
        <v>470</v>
      </c>
      <c r="C60" s="5" t="s">
        <v>689</v>
      </c>
      <c r="D60" s="9" t="s">
        <v>331</v>
      </c>
      <c r="E60" s="10">
        <v>0</v>
      </c>
      <c r="F60" s="5" t="s">
        <v>46</v>
      </c>
      <c r="G60" s="10">
        <v>1044.44</v>
      </c>
      <c r="H60" s="5" t="s">
        <v>1105</v>
      </c>
      <c r="I60" s="10">
        <v>728</v>
      </c>
      <c r="J60" s="5" t="s">
        <v>1103</v>
      </c>
      <c r="K60" s="10">
        <v>0</v>
      </c>
      <c r="L60" s="5" t="s">
        <v>46</v>
      </c>
      <c r="M60" s="10">
        <v>0</v>
      </c>
      <c r="N60" s="5" t="s">
        <v>46</v>
      </c>
      <c r="O60" s="10">
        <f t="shared" si="2"/>
        <v>728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5" t="s">
        <v>1106</v>
      </c>
      <c r="X60" s="5" t="s">
        <v>46</v>
      </c>
      <c r="Y60" s="2" t="s">
        <v>46</v>
      </c>
      <c r="Z60" s="2" t="s">
        <v>46</v>
      </c>
      <c r="AA60" s="11"/>
      <c r="AB60" s="2" t="s">
        <v>46</v>
      </c>
    </row>
    <row r="61" spans="1:28" ht="30" customHeight="1">
      <c r="A61" s="5" t="s">
        <v>992</v>
      </c>
      <c r="B61" s="5" t="s">
        <v>470</v>
      </c>
      <c r="C61" s="5" t="s">
        <v>991</v>
      </c>
      <c r="D61" s="9" t="s">
        <v>331</v>
      </c>
      <c r="E61" s="10">
        <v>1993.54</v>
      </c>
      <c r="F61" s="5" t="s">
        <v>46</v>
      </c>
      <c r="G61" s="10">
        <v>0</v>
      </c>
      <c r="H61" s="5" t="s">
        <v>46</v>
      </c>
      <c r="I61" s="10">
        <v>2473.11</v>
      </c>
      <c r="J61" s="5" t="s">
        <v>1103</v>
      </c>
      <c r="K61" s="10">
        <v>0</v>
      </c>
      <c r="L61" s="5" t="s">
        <v>46</v>
      </c>
      <c r="M61" s="10">
        <v>0</v>
      </c>
      <c r="N61" s="5" t="s">
        <v>46</v>
      </c>
      <c r="O61" s="10">
        <f t="shared" si="2"/>
        <v>1993.54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5" t="s">
        <v>1107</v>
      </c>
      <c r="X61" s="5" t="s">
        <v>978</v>
      </c>
      <c r="Y61" s="2" t="s">
        <v>46</v>
      </c>
      <c r="Z61" s="2" t="s">
        <v>46</v>
      </c>
      <c r="AA61" s="11"/>
      <c r="AB61" s="2" t="s">
        <v>46</v>
      </c>
    </row>
    <row r="62" spans="1:28" ht="30" customHeight="1">
      <c r="A62" s="5" t="s">
        <v>979</v>
      </c>
      <c r="B62" s="5" t="s">
        <v>470</v>
      </c>
      <c r="C62" s="5" t="s">
        <v>977</v>
      </c>
      <c r="D62" s="9" t="s">
        <v>331</v>
      </c>
      <c r="E62" s="10">
        <v>0</v>
      </c>
      <c r="F62" s="5" t="s">
        <v>46</v>
      </c>
      <c r="G62" s="10">
        <v>2139.7800000000002</v>
      </c>
      <c r="H62" s="5" t="s">
        <v>1105</v>
      </c>
      <c r="I62" s="10">
        <v>0</v>
      </c>
      <c r="J62" s="5" t="s">
        <v>46</v>
      </c>
      <c r="K62" s="10">
        <v>0</v>
      </c>
      <c r="L62" s="5" t="s">
        <v>46</v>
      </c>
      <c r="M62" s="10">
        <v>0</v>
      </c>
      <c r="N62" s="5" t="s">
        <v>46</v>
      </c>
      <c r="O62" s="10">
        <f t="shared" si="2"/>
        <v>2139.7800000000002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5" t="s">
        <v>1108</v>
      </c>
      <c r="X62" s="5" t="s">
        <v>978</v>
      </c>
      <c r="Y62" s="2" t="s">
        <v>46</v>
      </c>
      <c r="Z62" s="2" t="s">
        <v>46</v>
      </c>
      <c r="AA62" s="11"/>
      <c r="AB62" s="2" t="s">
        <v>46</v>
      </c>
    </row>
    <row r="63" spans="1:28" ht="30" customHeight="1">
      <c r="A63" s="5" t="s">
        <v>954</v>
      </c>
      <c r="B63" s="5" t="s">
        <v>952</v>
      </c>
      <c r="C63" s="5" t="s">
        <v>953</v>
      </c>
      <c r="D63" s="9" t="s">
        <v>156</v>
      </c>
      <c r="E63" s="10">
        <v>0</v>
      </c>
      <c r="F63" s="5" t="s">
        <v>46</v>
      </c>
      <c r="G63" s="10">
        <v>0</v>
      </c>
      <c r="H63" s="5" t="s">
        <v>46</v>
      </c>
      <c r="I63" s="10">
        <v>0</v>
      </c>
      <c r="J63" s="5" t="s">
        <v>46</v>
      </c>
      <c r="K63" s="10">
        <v>0</v>
      </c>
      <c r="L63" s="5" t="s">
        <v>46</v>
      </c>
      <c r="M63" s="10">
        <v>73</v>
      </c>
      <c r="N63" s="5" t="s">
        <v>46</v>
      </c>
      <c r="O63" s="10">
        <f t="shared" si="2"/>
        <v>73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5" t="s">
        <v>1109</v>
      </c>
      <c r="X63" s="5" t="s">
        <v>46</v>
      </c>
      <c r="Y63" s="2" t="s">
        <v>46</v>
      </c>
      <c r="Z63" s="2" t="s">
        <v>46</v>
      </c>
      <c r="AA63" s="11"/>
      <c r="AB63" s="2" t="s">
        <v>46</v>
      </c>
    </row>
    <row r="64" spans="1:28" ht="30" customHeight="1">
      <c r="A64" s="5" t="s">
        <v>957</v>
      </c>
      <c r="B64" s="5" t="s">
        <v>956</v>
      </c>
      <c r="C64" s="5" t="s">
        <v>46</v>
      </c>
      <c r="D64" s="9" t="s">
        <v>331</v>
      </c>
      <c r="E64" s="10">
        <v>0</v>
      </c>
      <c r="F64" s="5" t="s">
        <v>46</v>
      </c>
      <c r="G64" s="10">
        <v>0</v>
      </c>
      <c r="H64" s="5" t="s">
        <v>46</v>
      </c>
      <c r="I64" s="10">
        <v>0</v>
      </c>
      <c r="J64" s="5" t="s">
        <v>46</v>
      </c>
      <c r="K64" s="10">
        <v>0</v>
      </c>
      <c r="L64" s="5" t="s">
        <v>46</v>
      </c>
      <c r="M64" s="10">
        <v>1150</v>
      </c>
      <c r="N64" s="5" t="s">
        <v>46</v>
      </c>
      <c r="O64" s="10">
        <f t="shared" si="2"/>
        <v>1150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5" t="s">
        <v>1110</v>
      </c>
      <c r="X64" s="5" t="s">
        <v>46</v>
      </c>
      <c r="Y64" s="2" t="s">
        <v>46</v>
      </c>
      <c r="Z64" s="2" t="s">
        <v>46</v>
      </c>
      <c r="AA64" s="11"/>
      <c r="AB64" s="2" t="s">
        <v>46</v>
      </c>
    </row>
    <row r="65" spans="1:28" ht="30" customHeight="1">
      <c r="A65" s="5" t="s">
        <v>967</v>
      </c>
      <c r="B65" s="5" t="s">
        <v>965</v>
      </c>
      <c r="C65" s="5" t="s">
        <v>966</v>
      </c>
      <c r="D65" s="9" t="s">
        <v>348</v>
      </c>
      <c r="E65" s="10">
        <v>0</v>
      </c>
      <c r="F65" s="5" t="s">
        <v>46</v>
      </c>
      <c r="G65" s="10">
        <v>5583.33</v>
      </c>
      <c r="H65" s="5" t="s">
        <v>1111</v>
      </c>
      <c r="I65" s="10">
        <v>0</v>
      </c>
      <c r="J65" s="5" t="s">
        <v>46</v>
      </c>
      <c r="K65" s="10">
        <v>0</v>
      </c>
      <c r="L65" s="5" t="s">
        <v>46</v>
      </c>
      <c r="M65" s="10">
        <v>0</v>
      </c>
      <c r="N65" s="5" t="s">
        <v>46</v>
      </c>
      <c r="O65" s="10">
        <f t="shared" si="2"/>
        <v>5583.33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5" t="s">
        <v>1112</v>
      </c>
      <c r="X65" s="5" t="s">
        <v>46</v>
      </c>
      <c r="Y65" s="2" t="s">
        <v>46</v>
      </c>
      <c r="Z65" s="2" t="s">
        <v>46</v>
      </c>
      <c r="AA65" s="11"/>
      <c r="AB65" s="2" t="s">
        <v>46</v>
      </c>
    </row>
    <row r="66" spans="1:28" ht="30" customHeight="1">
      <c r="A66" s="5" t="s">
        <v>988</v>
      </c>
      <c r="B66" s="5" t="s">
        <v>986</v>
      </c>
      <c r="C66" s="5" t="s">
        <v>987</v>
      </c>
      <c r="D66" s="9" t="s">
        <v>348</v>
      </c>
      <c r="E66" s="10">
        <v>4974</v>
      </c>
      <c r="F66" s="5" t="s">
        <v>46</v>
      </c>
      <c r="G66" s="10">
        <v>0</v>
      </c>
      <c r="H66" s="5" t="s">
        <v>46</v>
      </c>
      <c r="I66" s="10">
        <v>0</v>
      </c>
      <c r="J66" s="5" t="s">
        <v>46</v>
      </c>
      <c r="K66" s="10">
        <v>0</v>
      </c>
      <c r="L66" s="5" t="s">
        <v>46</v>
      </c>
      <c r="M66" s="10">
        <v>0</v>
      </c>
      <c r="N66" s="5" t="s">
        <v>46</v>
      </c>
      <c r="O66" s="10">
        <f t="shared" si="2"/>
        <v>4974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5" t="s">
        <v>1113</v>
      </c>
      <c r="X66" s="5" t="s">
        <v>46</v>
      </c>
      <c r="Y66" s="2" t="s">
        <v>46</v>
      </c>
      <c r="Z66" s="2" t="s">
        <v>46</v>
      </c>
      <c r="AA66" s="11"/>
      <c r="AB66" s="2" t="s">
        <v>46</v>
      </c>
    </row>
    <row r="67" spans="1:28" ht="30" customHeight="1">
      <c r="A67" s="5" t="s">
        <v>903</v>
      </c>
      <c r="B67" s="5" t="s">
        <v>447</v>
      </c>
      <c r="C67" s="5" t="s">
        <v>902</v>
      </c>
      <c r="D67" s="9" t="s">
        <v>348</v>
      </c>
      <c r="E67" s="10">
        <v>9492</v>
      </c>
      <c r="F67" s="5" t="s">
        <v>46</v>
      </c>
      <c r="G67" s="10">
        <v>11027.77</v>
      </c>
      <c r="H67" s="5" t="s">
        <v>1114</v>
      </c>
      <c r="I67" s="10">
        <v>11027.77</v>
      </c>
      <c r="J67" s="5" t="s">
        <v>1115</v>
      </c>
      <c r="K67" s="10">
        <v>0</v>
      </c>
      <c r="L67" s="5" t="s">
        <v>46</v>
      </c>
      <c r="M67" s="10">
        <v>0</v>
      </c>
      <c r="N67" s="5" t="s">
        <v>46</v>
      </c>
      <c r="O67" s="10">
        <f t="shared" si="2"/>
        <v>9492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5" t="s">
        <v>1116</v>
      </c>
      <c r="X67" s="5" t="s">
        <v>46</v>
      </c>
      <c r="Y67" s="2" t="s">
        <v>46</v>
      </c>
      <c r="Z67" s="2" t="s">
        <v>46</v>
      </c>
      <c r="AA67" s="11"/>
      <c r="AB67" s="2" t="s">
        <v>46</v>
      </c>
    </row>
    <row r="68" spans="1:28" ht="30" customHeight="1">
      <c r="A68" s="5" t="s">
        <v>916</v>
      </c>
      <c r="B68" s="5" t="s">
        <v>914</v>
      </c>
      <c r="C68" s="5" t="s">
        <v>915</v>
      </c>
      <c r="D68" s="9" t="s">
        <v>348</v>
      </c>
      <c r="E68" s="10">
        <v>5060</v>
      </c>
      <c r="F68" s="5" t="s">
        <v>46</v>
      </c>
      <c r="G68" s="10">
        <v>6083.33</v>
      </c>
      <c r="H68" s="5" t="s">
        <v>1114</v>
      </c>
      <c r="I68" s="10">
        <v>0</v>
      </c>
      <c r="J68" s="5" t="s">
        <v>46</v>
      </c>
      <c r="K68" s="10">
        <v>0</v>
      </c>
      <c r="L68" s="5" t="s">
        <v>46</v>
      </c>
      <c r="M68" s="10">
        <v>0</v>
      </c>
      <c r="N68" s="5" t="s">
        <v>46</v>
      </c>
      <c r="O68" s="10">
        <f t="shared" si="2"/>
        <v>5060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5" t="s">
        <v>1117</v>
      </c>
      <c r="X68" s="5" t="s">
        <v>46</v>
      </c>
      <c r="Y68" s="2" t="s">
        <v>46</v>
      </c>
      <c r="Z68" s="2" t="s">
        <v>46</v>
      </c>
      <c r="AA68" s="11"/>
      <c r="AB68" s="2" t="s">
        <v>46</v>
      </c>
    </row>
    <row r="69" spans="1:28" ht="30" customHeight="1">
      <c r="A69" s="5" t="s">
        <v>907</v>
      </c>
      <c r="B69" s="5" t="s">
        <v>905</v>
      </c>
      <c r="C69" s="5" t="s">
        <v>906</v>
      </c>
      <c r="D69" s="9" t="s">
        <v>348</v>
      </c>
      <c r="E69" s="10">
        <v>0</v>
      </c>
      <c r="F69" s="5" t="s">
        <v>46</v>
      </c>
      <c r="G69" s="10">
        <v>3483.33</v>
      </c>
      <c r="H69" s="5" t="s">
        <v>1114</v>
      </c>
      <c r="I69" s="10">
        <v>3194.44</v>
      </c>
      <c r="J69" s="5" t="s">
        <v>1115</v>
      </c>
      <c r="K69" s="10">
        <v>0</v>
      </c>
      <c r="L69" s="5" t="s">
        <v>46</v>
      </c>
      <c r="M69" s="10">
        <v>0</v>
      </c>
      <c r="N69" s="5" t="s">
        <v>46</v>
      </c>
      <c r="O69" s="10">
        <f t="shared" si="2"/>
        <v>3194.44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5" t="s">
        <v>1118</v>
      </c>
      <c r="X69" s="5" t="s">
        <v>46</v>
      </c>
      <c r="Y69" s="2" t="s">
        <v>46</v>
      </c>
      <c r="Z69" s="2" t="s">
        <v>46</v>
      </c>
      <c r="AA69" s="11"/>
      <c r="AB69" s="2" t="s">
        <v>46</v>
      </c>
    </row>
    <row r="70" spans="1:28" ht="30" customHeight="1">
      <c r="A70" s="5" t="s">
        <v>883</v>
      </c>
      <c r="B70" s="5" t="s">
        <v>880</v>
      </c>
      <c r="C70" s="5" t="s">
        <v>881</v>
      </c>
      <c r="D70" s="9" t="s">
        <v>882</v>
      </c>
      <c r="E70" s="10">
        <v>0</v>
      </c>
      <c r="F70" s="5" t="s">
        <v>46</v>
      </c>
      <c r="G70" s="10">
        <v>0</v>
      </c>
      <c r="H70" s="5" t="s">
        <v>46</v>
      </c>
      <c r="I70" s="10">
        <v>0</v>
      </c>
      <c r="J70" s="5" t="s">
        <v>46</v>
      </c>
      <c r="K70" s="10">
        <v>0</v>
      </c>
      <c r="L70" s="5" t="s">
        <v>46</v>
      </c>
      <c r="M70" s="10">
        <v>0</v>
      </c>
      <c r="N70" s="5" t="s">
        <v>46</v>
      </c>
      <c r="O70" s="10">
        <v>0</v>
      </c>
      <c r="P70" s="10">
        <v>0</v>
      </c>
      <c r="Q70" s="10">
        <v>87</v>
      </c>
      <c r="R70" s="10">
        <v>0</v>
      </c>
      <c r="S70" s="10">
        <v>0</v>
      </c>
      <c r="T70" s="10">
        <v>0</v>
      </c>
      <c r="U70" s="10">
        <v>0</v>
      </c>
      <c r="V70" s="10">
        <f>SMALL(Q70:U70,COUNTIF(Q70:U70,0)+1)</f>
        <v>87</v>
      </c>
      <c r="W70" s="5" t="s">
        <v>1119</v>
      </c>
      <c r="X70" s="5" t="s">
        <v>46</v>
      </c>
      <c r="Y70" s="2" t="s">
        <v>46</v>
      </c>
      <c r="Z70" s="2" t="s">
        <v>46</v>
      </c>
      <c r="AA70" s="11"/>
      <c r="AB70" s="2" t="s">
        <v>46</v>
      </c>
    </row>
    <row r="71" spans="1:28" ht="30" customHeight="1">
      <c r="A71" s="5" t="s">
        <v>337</v>
      </c>
      <c r="B71" s="5" t="s">
        <v>334</v>
      </c>
      <c r="C71" s="5" t="s">
        <v>335</v>
      </c>
      <c r="D71" s="9" t="s">
        <v>336</v>
      </c>
      <c r="E71" s="10">
        <v>0</v>
      </c>
      <c r="F71" s="5" t="s">
        <v>46</v>
      </c>
      <c r="G71" s="10">
        <v>0</v>
      </c>
      <c r="H71" s="5" t="s">
        <v>46</v>
      </c>
      <c r="I71" s="10">
        <v>0</v>
      </c>
      <c r="J71" s="5" t="s">
        <v>46</v>
      </c>
      <c r="K71" s="10">
        <v>0</v>
      </c>
      <c r="L71" s="5" t="s">
        <v>46</v>
      </c>
      <c r="M71" s="10">
        <v>0</v>
      </c>
      <c r="N71" s="5" t="s">
        <v>46</v>
      </c>
      <c r="O71" s="10">
        <v>0</v>
      </c>
      <c r="P71" s="10">
        <v>141096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5" t="s">
        <v>1120</v>
      </c>
      <c r="X71" s="5" t="s">
        <v>46</v>
      </c>
      <c r="Y71" s="2" t="s">
        <v>1121</v>
      </c>
      <c r="Z71" s="2" t="s">
        <v>46</v>
      </c>
      <c r="AA71" s="11"/>
      <c r="AB71" s="2" t="s">
        <v>46</v>
      </c>
    </row>
    <row r="72" spans="1:28" ht="30" customHeight="1">
      <c r="A72" s="5" t="s">
        <v>418</v>
      </c>
      <c r="B72" s="5" t="s">
        <v>417</v>
      </c>
      <c r="C72" s="5" t="s">
        <v>335</v>
      </c>
      <c r="D72" s="9" t="s">
        <v>336</v>
      </c>
      <c r="E72" s="10">
        <v>0</v>
      </c>
      <c r="F72" s="5" t="s">
        <v>46</v>
      </c>
      <c r="G72" s="10">
        <v>0</v>
      </c>
      <c r="H72" s="5" t="s">
        <v>46</v>
      </c>
      <c r="I72" s="10">
        <v>0</v>
      </c>
      <c r="J72" s="5" t="s">
        <v>46</v>
      </c>
      <c r="K72" s="10">
        <v>0</v>
      </c>
      <c r="L72" s="5" t="s">
        <v>46</v>
      </c>
      <c r="M72" s="10">
        <v>0</v>
      </c>
      <c r="N72" s="5" t="s">
        <v>46</v>
      </c>
      <c r="O72" s="10">
        <v>0</v>
      </c>
      <c r="P72" s="10">
        <v>179203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5" t="s">
        <v>1122</v>
      </c>
      <c r="X72" s="5" t="s">
        <v>46</v>
      </c>
      <c r="Y72" s="2" t="s">
        <v>1121</v>
      </c>
      <c r="Z72" s="2" t="s">
        <v>46</v>
      </c>
      <c r="AA72" s="11"/>
      <c r="AB72" s="2" t="s">
        <v>46</v>
      </c>
    </row>
    <row r="73" spans="1:28" ht="30" customHeight="1">
      <c r="A73" s="5" t="s">
        <v>752</v>
      </c>
      <c r="B73" s="5" t="s">
        <v>751</v>
      </c>
      <c r="C73" s="5" t="s">
        <v>335</v>
      </c>
      <c r="D73" s="9" t="s">
        <v>336</v>
      </c>
      <c r="E73" s="10">
        <v>0</v>
      </c>
      <c r="F73" s="5" t="s">
        <v>46</v>
      </c>
      <c r="G73" s="10">
        <v>0</v>
      </c>
      <c r="H73" s="5" t="s">
        <v>46</v>
      </c>
      <c r="I73" s="10">
        <v>0</v>
      </c>
      <c r="J73" s="5" t="s">
        <v>46</v>
      </c>
      <c r="K73" s="10">
        <v>0</v>
      </c>
      <c r="L73" s="5" t="s">
        <v>46</v>
      </c>
      <c r="M73" s="10">
        <v>0</v>
      </c>
      <c r="N73" s="5" t="s">
        <v>46</v>
      </c>
      <c r="O73" s="10">
        <v>0</v>
      </c>
      <c r="P73" s="10">
        <v>247977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5" t="s">
        <v>1123</v>
      </c>
      <c r="X73" s="5" t="s">
        <v>46</v>
      </c>
      <c r="Y73" s="2" t="s">
        <v>1121</v>
      </c>
      <c r="Z73" s="2" t="s">
        <v>46</v>
      </c>
      <c r="AA73" s="11"/>
      <c r="AB73" s="2" t="s">
        <v>46</v>
      </c>
    </row>
    <row r="74" spans="1:28" ht="30" customHeight="1">
      <c r="A74" s="5" t="s">
        <v>821</v>
      </c>
      <c r="B74" s="5" t="s">
        <v>820</v>
      </c>
      <c r="C74" s="5" t="s">
        <v>335</v>
      </c>
      <c r="D74" s="9" t="s">
        <v>336</v>
      </c>
      <c r="E74" s="10">
        <v>0</v>
      </c>
      <c r="F74" s="5" t="s">
        <v>46</v>
      </c>
      <c r="G74" s="10">
        <v>0</v>
      </c>
      <c r="H74" s="5" t="s">
        <v>46</v>
      </c>
      <c r="I74" s="10">
        <v>0</v>
      </c>
      <c r="J74" s="5" t="s">
        <v>46</v>
      </c>
      <c r="K74" s="10">
        <v>0</v>
      </c>
      <c r="L74" s="5" t="s">
        <v>46</v>
      </c>
      <c r="M74" s="10">
        <v>0</v>
      </c>
      <c r="N74" s="5" t="s">
        <v>46</v>
      </c>
      <c r="O74" s="10">
        <v>0</v>
      </c>
      <c r="P74" s="10">
        <v>226280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5" t="s">
        <v>1124</v>
      </c>
      <c r="X74" s="5" t="s">
        <v>46</v>
      </c>
      <c r="Y74" s="2" t="s">
        <v>1121</v>
      </c>
      <c r="Z74" s="2" t="s">
        <v>46</v>
      </c>
      <c r="AA74" s="11"/>
      <c r="AB74" s="2" t="s">
        <v>46</v>
      </c>
    </row>
    <row r="75" spans="1:28" ht="30" customHeight="1">
      <c r="A75" s="5" t="s">
        <v>415</v>
      </c>
      <c r="B75" s="5" t="s">
        <v>414</v>
      </c>
      <c r="C75" s="5" t="s">
        <v>335</v>
      </c>
      <c r="D75" s="9" t="s">
        <v>336</v>
      </c>
      <c r="E75" s="10">
        <v>0</v>
      </c>
      <c r="F75" s="5" t="s">
        <v>46</v>
      </c>
      <c r="G75" s="10">
        <v>0</v>
      </c>
      <c r="H75" s="5" t="s">
        <v>46</v>
      </c>
      <c r="I75" s="10">
        <v>0</v>
      </c>
      <c r="J75" s="5" t="s">
        <v>46</v>
      </c>
      <c r="K75" s="10">
        <v>0</v>
      </c>
      <c r="L75" s="5" t="s">
        <v>46</v>
      </c>
      <c r="M75" s="10">
        <v>0</v>
      </c>
      <c r="N75" s="5" t="s">
        <v>46</v>
      </c>
      <c r="O75" s="10">
        <v>0</v>
      </c>
      <c r="P75" s="10">
        <v>200155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5" t="s">
        <v>1125</v>
      </c>
      <c r="X75" s="5" t="s">
        <v>46</v>
      </c>
      <c r="Y75" s="2" t="s">
        <v>1121</v>
      </c>
      <c r="Z75" s="2" t="s">
        <v>46</v>
      </c>
      <c r="AA75" s="11"/>
      <c r="AB75" s="2" t="s">
        <v>46</v>
      </c>
    </row>
    <row r="76" spans="1:28" ht="30" customHeight="1">
      <c r="A76" s="5" t="s">
        <v>453</v>
      </c>
      <c r="B76" s="5" t="s">
        <v>452</v>
      </c>
      <c r="C76" s="5" t="s">
        <v>335</v>
      </c>
      <c r="D76" s="9" t="s">
        <v>336</v>
      </c>
      <c r="E76" s="10">
        <v>0</v>
      </c>
      <c r="F76" s="5" t="s">
        <v>46</v>
      </c>
      <c r="G76" s="10">
        <v>0</v>
      </c>
      <c r="H76" s="5" t="s">
        <v>46</v>
      </c>
      <c r="I76" s="10">
        <v>0</v>
      </c>
      <c r="J76" s="5" t="s">
        <v>46</v>
      </c>
      <c r="K76" s="10">
        <v>0</v>
      </c>
      <c r="L76" s="5" t="s">
        <v>46</v>
      </c>
      <c r="M76" s="10">
        <v>0</v>
      </c>
      <c r="N76" s="5" t="s">
        <v>46</v>
      </c>
      <c r="O76" s="10">
        <v>0</v>
      </c>
      <c r="P76" s="10">
        <v>181604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5" t="s">
        <v>1126</v>
      </c>
      <c r="X76" s="5" t="s">
        <v>46</v>
      </c>
      <c r="Y76" s="2" t="s">
        <v>1121</v>
      </c>
      <c r="Z76" s="2" t="s">
        <v>46</v>
      </c>
      <c r="AA76" s="11"/>
      <c r="AB76" s="2" t="s">
        <v>46</v>
      </c>
    </row>
    <row r="77" spans="1:28" ht="30" customHeight="1">
      <c r="A77" s="5" t="s">
        <v>456</v>
      </c>
      <c r="B77" s="5" t="s">
        <v>455</v>
      </c>
      <c r="C77" s="5" t="s">
        <v>335</v>
      </c>
      <c r="D77" s="9" t="s">
        <v>336</v>
      </c>
      <c r="E77" s="10">
        <v>0</v>
      </c>
      <c r="F77" s="5" t="s">
        <v>46</v>
      </c>
      <c r="G77" s="10">
        <v>0</v>
      </c>
      <c r="H77" s="5" t="s">
        <v>46</v>
      </c>
      <c r="I77" s="10">
        <v>0</v>
      </c>
      <c r="J77" s="5" t="s">
        <v>46</v>
      </c>
      <c r="K77" s="10">
        <v>0</v>
      </c>
      <c r="L77" s="5" t="s">
        <v>46</v>
      </c>
      <c r="M77" s="10">
        <v>0</v>
      </c>
      <c r="N77" s="5" t="s">
        <v>46</v>
      </c>
      <c r="O77" s="10">
        <v>0</v>
      </c>
      <c r="P77" s="10">
        <v>225966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5" t="s">
        <v>1127</v>
      </c>
      <c r="X77" s="5" t="s">
        <v>46</v>
      </c>
      <c r="Y77" s="2" t="s">
        <v>1121</v>
      </c>
      <c r="Z77" s="2" t="s">
        <v>46</v>
      </c>
      <c r="AA77" s="11"/>
      <c r="AB77" s="2" t="s">
        <v>46</v>
      </c>
    </row>
    <row r="78" spans="1:28" s="16" customFormat="1" ht="30" customHeight="1">
      <c r="A78" s="17" t="s">
        <v>1244</v>
      </c>
      <c r="B78" s="17" t="s">
        <v>1243</v>
      </c>
      <c r="C78" s="17" t="s">
        <v>335</v>
      </c>
      <c r="D78" s="23" t="s">
        <v>336</v>
      </c>
      <c r="E78" s="24">
        <v>0</v>
      </c>
      <c r="F78" s="17" t="s">
        <v>46</v>
      </c>
      <c r="G78" s="24">
        <v>0</v>
      </c>
      <c r="H78" s="17" t="s">
        <v>46</v>
      </c>
      <c r="I78" s="24">
        <v>0</v>
      </c>
      <c r="J78" s="17" t="s">
        <v>46</v>
      </c>
      <c r="K78" s="24">
        <v>0</v>
      </c>
      <c r="L78" s="17" t="s">
        <v>46</v>
      </c>
      <c r="M78" s="24">
        <v>0</v>
      </c>
      <c r="N78" s="17" t="s">
        <v>46</v>
      </c>
      <c r="O78" s="24">
        <v>0</v>
      </c>
      <c r="P78" s="24">
        <v>215145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7" t="s">
        <v>1128</v>
      </c>
      <c r="X78" s="17" t="s">
        <v>46</v>
      </c>
      <c r="Y78" s="21" t="s">
        <v>1121</v>
      </c>
      <c r="Z78" s="21" t="s">
        <v>46</v>
      </c>
      <c r="AA78" s="11"/>
      <c r="AB78" s="21" t="s">
        <v>46</v>
      </c>
    </row>
    <row r="79" spans="1:28" ht="30" customHeight="1">
      <c r="A79" s="5" t="s">
        <v>522</v>
      </c>
      <c r="B79" s="5" t="s">
        <v>521</v>
      </c>
      <c r="C79" s="5" t="s">
        <v>335</v>
      </c>
      <c r="D79" s="9" t="s">
        <v>336</v>
      </c>
      <c r="E79" s="10">
        <v>0</v>
      </c>
      <c r="F79" s="5" t="s">
        <v>46</v>
      </c>
      <c r="G79" s="10">
        <v>0</v>
      </c>
      <c r="H79" s="5" t="s">
        <v>46</v>
      </c>
      <c r="I79" s="10">
        <v>0</v>
      </c>
      <c r="J79" s="5" t="s">
        <v>46</v>
      </c>
      <c r="K79" s="10">
        <v>0</v>
      </c>
      <c r="L79" s="5" t="s">
        <v>46</v>
      </c>
      <c r="M79" s="10">
        <v>0</v>
      </c>
      <c r="N79" s="5" t="s">
        <v>46</v>
      </c>
      <c r="O79" s="10">
        <v>0</v>
      </c>
      <c r="P79" s="10">
        <v>173250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5" t="s">
        <v>1128</v>
      </c>
      <c r="X79" s="5" t="s">
        <v>46</v>
      </c>
      <c r="Y79" s="2" t="s">
        <v>1121</v>
      </c>
      <c r="Z79" s="2" t="s">
        <v>46</v>
      </c>
      <c r="AA79" s="11"/>
      <c r="AB79" s="2" t="s">
        <v>46</v>
      </c>
    </row>
    <row r="80" spans="1:28" ht="30" customHeight="1">
      <c r="A80" s="5" t="s">
        <v>529</v>
      </c>
      <c r="B80" s="5" t="s">
        <v>528</v>
      </c>
      <c r="C80" s="5" t="s">
        <v>335</v>
      </c>
      <c r="D80" s="9" t="s">
        <v>336</v>
      </c>
      <c r="E80" s="10">
        <v>0</v>
      </c>
      <c r="F80" s="5" t="s">
        <v>46</v>
      </c>
      <c r="G80" s="10">
        <v>0</v>
      </c>
      <c r="H80" s="5" t="s">
        <v>46</v>
      </c>
      <c r="I80" s="10">
        <v>0</v>
      </c>
      <c r="J80" s="5" t="s">
        <v>46</v>
      </c>
      <c r="K80" s="10">
        <v>0</v>
      </c>
      <c r="L80" s="5" t="s">
        <v>46</v>
      </c>
      <c r="M80" s="10">
        <v>0</v>
      </c>
      <c r="N80" s="5" t="s">
        <v>46</v>
      </c>
      <c r="O80" s="10">
        <v>0</v>
      </c>
      <c r="P80" s="10">
        <v>224657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5" t="s">
        <v>1129</v>
      </c>
      <c r="X80" s="5" t="s">
        <v>46</v>
      </c>
      <c r="Y80" s="2" t="s">
        <v>1121</v>
      </c>
      <c r="Z80" s="2" t="s">
        <v>46</v>
      </c>
      <c r="AA80" s="11"/>
      <c r="AB80" s="2" t="s">
        <v>46</v>
      </c>
    </row>
    <row r="81" spans="1:28" ht="30" customHeight="1">
      <c r="A81" s="5" t="s">
        <v>459</v>
      </c>
      <c r="B81" s="5" t="s">
        <v>458</v>
      </c>
      <c r="C81" s="5" t="s">
        <v>335</v>
      </c>
      <c r="D81" s="9" t="s">
        <v>336</v>
      </c>
      <c r="E81" s="10">
        <v>0</v>
      </c>
      <c r="F81" s="5" t="s">
        <v>46</v>
      </c>
      <c r="G81" s="10">
        <v>0</v>
      </c>
      <c r="H81" s="5" t="s">
        <v>46</v>
      </c>
      <c r="I81" s="10">
        <v>0</v>
      </c>
      <c r="J81" s="5" t="s">
        <v>46</v>
      </c>
      <c r="K81" s="10">
        <v>0</v>
      </c>
      <c r="L81" s="5" t="s">
        <v>46</v>
      </c>
      <c r="M81" s="10">
        <v>0</v>
      </c>
      <c r="N81" s="5" t="s">
        <v>46</v>
      </c>
      <c r="O81" s="10">
        <v>0</v>
      </c>
      <c r="P81" s="10">
        <v>174334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5" t="s">
        <v>1130</v>
      </c>
      <c r="X81" s="5" t="s">
        <v>46</v>
      </c>
      <c r="Y81" s="2" t="s">
        <v>1121</v>
      </c>
      <c r="Z81" s="2" t="s">
        <v>46</v>
      </c>
      <c r="AA81" s="11"/>
      <c r="AB81" s="2" t="s">
        <v>46</v>
      </c>
    </row>
    <row r="82" spans="1:28" ht="30" customHeight="1">
      <c r="A82" s="5" t="s">
        <v>378</v>
      </c>
      <c r="B82" s="5" t="s">
        <v>377</v>
      </c>
      <c r="C82" s="5" t="s">
        <v>335</v>
      </c>
      <c r="D82" s="9" t="s">
        <v>336</v>
      </c>
      <c r="E82" s="10">
        <v>0</v>
      </c>
      <c r="F82" s="5" t="s">
        <v>46</v>
      </c>
      <c r="G82" s="10">
        <v>0</v>
      </c>
      <c r="H82" s="5" t="s">
        <v>46</v>
      </c>
      <c r="I82" s="10">
        <v>0</v>
      </c>
      <c r="J82" s="5" t="s">
        <v>46</v>
      </c>
      <c r="K82" s="10">
        <v>0</v>
      </c>
      <c r="L82" s="5" t="s">
        <v>46</v>
      </c>
      <c r="M82" s="10">
        <v>0</v>
      </c>
      <c r="N82" s="5" t="s">
        <v>46</v>
      </c>
      <c r="O82" s="10">
        <v>0</v>
      </c>
      <c r="P82" s="10">
        <v>228423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5" t="s">
        <v>1131</v>
      </c>
      <c r="X82" s="5" t="s">
        <v>46</v>
      </c>
      <c r="Y82" s="2" t="s">
        <v>1121</v>
      </c>
      <c r="Z82" s="2" t="s">
        <v>46</v>
      </c>
      <c r="AA82" s="11"/>
      <c r="AB82" s="2" t="s">
        <v>46</v>
      </c>
    </row>
    <row r="83" spans="1:28" ht="30" customHeight="1">
      <c r="A83" s="5" t="s">
        <v>462</v>
      </c>
      <c r="B83" s="5" t="s">
        <v>461</v>
      </c>
      <c r="C83" s="5" t="s">
        <v>335</v>
      </c>
      <c r="D83" s="9" t="s">
        <v>336</v>
      </c>
      <c r="E83" s="10">
        <v>0</v>
      </c>
      <c r="F83" s="5" t="s">
        <v>46</v>
      </c>
      <c r="G83" s="10">
        <v>0</v>
      </c>
      <c r="H83" s="5" t="s">
        <v>46</v>
      </c>
      <c r="I83" s="10">
        <v>0</v>
      </c>
      <c r="J83" s="5" t="s">
        <v>46</v>
      </c>
      <c r="K83" s="10">
        <v>0</v>
      </c>
      <c r="L83" s="5" t="s">
        <v>46</v>
      </c>
      <c r="M83" s="10">
        <v>0</v>
      </c>
      <c r="N83" s="5" t="s">
        <v>46</v>
      </c>
      <c r="O83" s="10">
        <v>0</v>
      </c>
      <c r="P83" s="10">
        <v>213676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5" t="s">
        <v>1132</v>
      </c>
      <c r="X83" s="5" t="s">
        <v>46</v>
      </c>
      <c r="Y83" s="2" t="s">
        <v>1121</v>
      </c>
      <c r="Z83" s="2" t="s">
        <v>46</v>
      </c>
      <c r="AA83" s="11"/>
      <c r="AB83" s="2" t="s">
        <v>46</v>
      </c>
    </row>
    <row r="84" spans="1:28" ht="30" customHeight="1">
      <c r="A84" s="5" t="s">
        <v>694</v>
      </c>
      <c r="B84" s="5" t="s">
        <v>693</v>
      </c>
      <c r="C84" s="5" t="s">
        <v>335</v>
      </c>
      <c r="D84" s="9" t="s">
        <v>336</v>
      </c>
      <c r="E84" s="10">
        <v>0</v>
      </c>
      <c r="F84" s="5" t="s">
        <v>46</v>
      </c>
      <c r="G84" s="10">
        <v>0</v>
      </c>
      <c r="H84" s="5" t="s">
        <v>46</v>
      </c>
      <c r="I84" s="10">
        <v>0</v>
      </c>
      <c r="J84" s="5" t="s">
        <v>46</v>
      </c>
      <c r="K84" s="10">
        <v>0</v>
      </c>
      <c r="L84" s="5" t="s">
        <v>46</v>
      </c>
      <c r="M84" s="10">
        <v>0</v>
      </c>
      <c r="N84" s="5" t="s">
        <v>46</v>
      </c>
      <c r="O84" s="10">
        <v>0</v>
      </c>
      <c r="P84" s="10">
        <v>206253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5" t="s">
        <v>1133</v>
      </c>
      <c r="X84" s="5" t="s">
        <v>46</v>
      </c>
      <c r="Y84" s="2" t="s">
        <v>1121</v>
      </c>
      <c r="Z84" s="2" t="s">
        <v>46</v>
      </c>
      <c r="AA84" s="11"/>
      <c r="AB84" s="2" t="s">
        <v>46</v>
      </c>
    </row>
    <row r="85" spans="1:28" ht="30" customHeight="1">
      <c r="A85" s="5" t="s">
        <v>412</v>
      </c>
      <c r="B85" s="5" t="s">
        <v>411</v>
      </c>
      <c r="C85" s="5" t="s">
        <v>335</v>
      </c>
      <c r="D85" s="9" t="s">
        <v>336</v>
      </c>
      <c r="E85" s="10">
        <v>0</v>
      </c>
      <c r="F85" s="5" t="s">
        <v>46</v>
      </c>
      <c r="G85" s="10">
        <v>0</v>
      </c>
      <c r="H85" s="5" t="s">
        <v>46</v>
      </c>
      <c r="I85" s="10">
        <v>0</v>
      </c>
      <c r="J85" s="5" t="s">
        <v>46</v>
      </c>
      <c r="K85" s="10">
        <v>0</v>
      </c>
      <c r="L85" s="5" t="s">
        <v>46</v>
      </c>
      <c r="M85" s="10">
        <v>0</v>
      </c>
      <c r="N85" s="5" t="s">
        <v>46</v>
      </c>
      <c r="O85" s="10">
        <v>0</v>
      </c>
      <c r="P85" s="10">
        <v>167227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5" t="s">
        <v>1134</v>
      </c>
      <c r="X85" s="5" t="s">
        <v>46</v>
      </c>
      <c r="Y85" s="2" t="s">
        <v>1121</v>
      </c>
      <c r="Z85" s="2" t="s">
        <v>46</v>
      </c>
      <c r="AA85" s="11"/>
      <c r="AB85" s="2" t="s">
        <v>46</v>
      </c>
    </row>
    <row r="86" spans="1:28" ht="30" customHeight="1">
      <c r="A86" s="5"/>
      <c r="B86" s="5" t="s">
        <v>1322</v>
      </c>
      <c r="C86" s="5" t="s">
        <v>335</v>
      </c>
      <c r="D86" s="9" t="s">
        <v>336</v>
      </c>
      <c r="E86" s="10"/>
      <c r="F86" s="5"/>
      <c r="G86" s="10"/>
      <c r="H86" s="5"/>
      <c r="I86" s="10"/>
      <c r="J86" s="5"/>
      <c r="K86" s="10"/>
      <c r="L86" s="5"/>
      <c r="M86" s="10"/>
      <c r="N86" s="5"/>
      <c r="O86" s="10"/>
      <c r="P86" s="10">
        <v>212629</v>
      </c>
      <c r="Q86" s="10"/>
      <c r="R86" s="10"/>
      <c r="S86" s="10"/>
      <c r="T86" s="10"/>
      <c r="U86" s="10"/>
      <c r="V86" s="10"/>
      <c r="W86" s="5"/>
      <c r="X86" s="5"/>
      <c r="Y86" s="2"/>
      <c r="Z86" s="2"/>
      <c r="AA86" s="11"/>
      <c r="AB86" s="2"/>
    </row>
    <row r="87" spans="1:28" ht="30" customHeight="1">
      <c r="A87" s="5" t="s">
        <v>355</v>
      </c>
      <c r="B87" s="5" t="s">
        <v>354</v>
      </c>
      <c r="C87" s="5" t="s">
        <v>335</v>
      </c>
      <c r="D87" s="9" t="s">
        <v>336</v>
      </c>
      <c r="E87" s="10">
        <v>0</v>
      </c>
      <c r="F87" s="5" t="s">
        <v>46</v>
      </c>
      <c r="G87" s="10">
        <v>0</v>
      </c>
      <c r="H87" s="5" t="s">
        <v>46</v>
      </c>
      <c r="I87" s="10">
        <v>0</v>
      </c>
      <c r="J87" s="5" t="s">
        <v>46</v>
      </c>
      <c r="K87" s="10">
        <v>0</v>
      </c>
      <c r="L87" s="5" t="s">
        <v>46</v>
      </c>
      <c r="M87" s="10">
        <v>0</v>
      </c>
      <c r="N87" s="5" t="s">
        <v>46</v>
      </c>
      <c r="O87" s="10">
        <v>0</v>
      </c>
      <c r="P87" s="10">
        <v>212637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5" t="s">
        <v>1135</v>
      </c>
      <c r="X87" s="5" t="s">
        <v>46</v>
      </c>
      <c r="Y87" s="2" t="s">
        <v>1121</v>
      </c>
      <c r="Z87" s="2" t="s">
        <v>46</v>
      </c>
      <c r="AA87" s="11"/>
      <c r="AB87" s="2" t="s">
        <v>46</v>
      </c>
    </row>
    <row r="88" spans="1:28" ht="30" customHeight="1">
      <c r="A88" s="5" t="s">
        <v>261</v>
      </c>
      <c r="B88" s="5" t="s">
        <v>258</v>
      </c>
      <c r="C88" s="5" t="s">
        <v>259</v>
      </c>
      <c r="D88" s="9" t="s">
        <v>260</v>
      </c>
      <c r="E88" s="10">
        <v>0</v>
      </c>
      <c r="F88" s="5" t="s">
        <v>46</v>
      </c>
      <c r="G88" s="10">
        <v>0</v>
      </c>
      <c r="H88" s="5" t="s">
        <v>46</v>
      </c>
      <c r="I88" s="10">
        <v>0</v>
      </c>
      <c r="J88" s="5" t="s">
        <v>46</v>
      </c>
      <c r="K88" s="10">
        <v>0</v>
      </c>
      <c r="L88" s="5" t="s">
        <v>46</v>
      </c>
      <c r="M88" s="10">
        <v>26815</v>
      </c>
      <c r="N88" s="5" t="s">
        <v>46</v>
      </c>
      <c r="O88" s="10">
        <f t="shared" ref="O88:O111" si="3">SMALL(E88:M88,COUNTIF(E88:M88,0)+1)</f>
        <v>26815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5" t="s">
        <v>1136</v>
      </c>
      <c r="X88" s="5" t="s">
        <v>46</v>
      </c>
      <c r="Y88" s="2" t="s">
        <v>46</v>
      </c>
      <c r="Z88" s="2" t="s">
        <v>46</v>
      </c>
      <c r="AA88" s="11"/>
      <c r="AB88" s="2" t="s">
        <v>46</v>
      </c>
    </row>
    <row r="89" spans="1:28" ht="30" customHeight="1">
      <c r="A89" s="5" t="s">
        <v>264</v>
      </c>
      <c r="B89" s="5" t="s">
        <v>258</v>
      </c>
      <c r="C89" s="5" t="s">
        <v>263</v>
      </c>
      <c r="D89" s="9" t="s">
        <v>260</v>
      </c>
      <c r="E89" s="10">
        <v>0</v>
      </c>
      <c r="F89" s="5" t="s">
        <v>46</v>
      </c>
      <c r="G89" s="10">
        <v>0</v>
      </c>
      <c r="H89" s="5" t="s">
        <v>46</v>
      </c>
      <c r="I89" s="10">
        <v>0</v>
      </c>
      <c r="J89" s="5" t="s">
        <v>46</v>
      </c>
      <c r="K89" s="10">
        <v>0</v>
      </c>
      <c r="L89" s="5" t="s">
        <v>46</v>
      </c>
      <c r="M89" s="10">
        <v>9638</v>
      </c>
      <c r="N89" s="5" t="s">
        <v>46</v>
      </c>
      <c r="O89" s="10">
        <f t="shared" si="3"/>
        <v>9638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5" t="s">
        <v>1137</v>
      </c>
      <c r="X89" s="5" t="s">
        <v>46</v>
      </c>
      <c r="Y89" s="2" t="s">
        <v>46</v>
      </c>
      <c r="Z89" s="2" t="s">
        <v>46</v>
      </c>
      <c r="AA89" s="11"/>
      <c r="AB89" s="2" t="s">
        <v>46</v>
      </c>
    </row>
    <row r="90" spans="1:28" ht="30" customHeight="1">
      <c r="A90" s="5" t="s">
        <v>268</v>
      </c>
      <c r="B90" s="5" t="s">
        <v>266</v>
      </c>
      <c r="C90" s="5" t="s">
        <v>267</v>
      </c>
      <c r="D90" s="9" t="s">
        <v>225</v>
      </c>
      <c r="E90" s="10">
        <v>0</v>
      </c>
      <c r="F90" s="5" t="s">
        <v>46</v>
      </c>
      <c r="G90" s="10">
        <v>0</v>
      </c>
      <c r="H90" s="5" t="s">
        <v>46</v>
      </c>
      <c r="I90" s="10">
        <v>0</v>
      </c>
      <c r="J90" s="5" t="s">
        <v>46</v>
      </c>
      <c r="K90" s="10">
        <v>0</v>
      </c>
      <c r="L90" s="5" t="s">
        <v>46</v>
      </c>
      <c r="M90" s="10">
        <v>6984</v>
      </c>
      <c r="N90" s="5" t="s">
        <v>46</v>
      </c>
      <c r="O90" s="10">
        <f t="shared" si="3"/>
        <v>6984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5" t="s">
        <v>1138</v>
      </c>
      <c r="X90" s="5" t="s">
        <v>46</v>
      </c>
      <c r="Y90" s="2" t="s">
        <v>46</v>
      </c>
      <c r="Z90" s="2" t="s">
        <v>46</v>
      </c>
      <c r="AA90" s="11"/>
      <c r="AB90" s="2" t="s">
        <v>46</v>
      </c>
    </row>
    <row r="91" spans="1:28" ht="30" customHeight="1">
      <c r="A91" s="5" t="s">
        <v>274</v>
      </c>
      <c r="B91" s="5" t="s">
        <v>273</v>
      </c>
      <c r="C91" s="5" t="s">
        <v>267</v>
      </c>
      <c r="D91" s="9" t="s">
        <v>225</v>
      </c>
      <c r="E91" s="10">
        <v>0</v>
      </c>
      <c r="F91" s="5" t="s">
        <v>46</v>
      </c>
      <c r="G91" s="10">
        <v>0</v>
      </c>
      <c r="H91" s="5" t="s">
        <v>46</v>
      </c>
      <c r="I91" s="10">
        <v>0</v>
      </c>
      <c r="J91" s="5" t="s">
        <v>46</v>
      </c>
      <c r="K91" s="10">
        <v>0</v>
      </c>
      <c r="L91" s="5" t="s">
        <v>46</v>
      </c>
      <c r="M91" s="10">
        <v>6984</v>
      </c>
      <c r="N91" s="5" t="s">
        <v>46</v>
      </c>
      <c r="O91" s="10">
        <f t="shared" si="3"/>
        <v>6984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5" t="s">
        <v>1139</v>
      </c>
      <c r="X91" s="5" t="s">
        <v>46</v>
      </c>
      <c r="Y91" s="2" t="s">
        <v>46</v>
      </c>
      <c r="Z91" s="2" t="s">
        <v>46</v>
      </c>
      <c r="AA91" s="11"/>
      <c r="AB91" s="2" t="s">
        <v>46</v>
      </c>
    </row>
    <row r="92" spans="1:28" ht="30" customHeight="1">
      <c r="A92" s="5" t="s">
        <v>284</v>
      </c>
      <c r="B92" s="5" t="s">
        <v>282</v>
      </c>
      <c r="C92" s="5" t="s">
        <v>283</v>
      </c>
      <c r="D92" s="9" t="s">
        <v>225</v>
      </c>
      <c r="E92" s="10">
        <v>0</v>
      </c>
      <c r="F92" s="5" t="s">
        <v>46</v>
      </c>
      <c r="G92" s="10">
        <v>0</v>
      </c>
      <c r="H92" s="5" t="s">
        <v>46</v>
      </c>
      <c r="I92" s="10">
        <v>0</v>
      </c>
      <c r="J92" s="5" t="s">
        <v>46</v>
      </c>
      <c r="K92" s="10">
        <v>0</v>
      </c>
      <c r="L92" s="5" t="s">
        <v>46</v>
      </c>
      <c r="M92" s="10">
        <v>7541</v>
      </c>
      <c r="N92" s="5" t="s">
        <v>46</v>
      </c>
      <c r="O92" s="10">
        <f t="shared" si="3"/>
        <v>7541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5" t="s">
        <v>1140</v>
      </c>
      <c r="X92" s="5" t="s">
        <v>46</v>
      </c>
      <c r="Y92" s="2" t="s">
        <v>46</v>
      </c>
      <c r="Z92" s="2" t="s">
        <v>46</v>
      </c>
      <c r="AA92" s="11"/>
      <c r="AB92" s="2" t="s">
        <v>46</v>
      </c>
    </row>
    <row r="93" spans="1:28" ht="30" customHeight="1">
      <c r="A93" s="5" t="s">
        <v>288</v>
      </c>
      <c r="B93" s="5" t="s">
        <v>286</v>
      </c>
      <c r="C93" s="5" t="s">
        <v>287</v>
      </c>
      <c r="D93" s="9" t="s">
        <v>225</v>
      </c>
      <c r="E93" s="10">
        <v>0</v>
      </c>
      <c r="F93" s="5" t="s">
        <v>46</v>
      </c>
      <c r="G93" s="10">
        <v>0</v>
      </c>
      <c r="H93" s="5" t="s">
        <v>46</v>
      </c>
      <c r="I93" s="10">
        <v>0</v>
      </c>
      <c r="J93" s="5" t="s">
        <v>46</v>
      </c>
      <c r="K93" s="10">
        <v>0</v>
      </c>
      <c r="L93" s="5" t="s">
        <v>46</v>
      </c>
      <c r="M93" s="10">
        <v>9344</v>
      </c>
      <c r="N93" s="5" t="s">
        <v>46</v>
      </c>
      <c r="O93" s="10">
        <f t="shared" si="3"/>
        <v>9344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5" t="s">
        <v>1141</v>
      </c>
      <c r="X93" s="5" t="s">
        <v>46</v>
      </c>
      <c r="Y93" s="2" t="s">
        <v>46</v>
      </c>
      <c r="Z93" s="2" t="s">
        <v>46</v>
      </c>
      <c r="AA93" s="11"/>
      <c r="AB93" s="2" t="s">
        <v>46</v>
      </c>
    </row>
    <row r="94" spans="1:28" ht="30" customHeight="1">
      <c r="A94" s="5" t="s">
        <v>271</v>
      </c>
      <c r="B94" s="5" t="s">
        <v>266</v>
      </c>
      <c r="C94" s="5" t="s">
        <v>270</v>
      </c>
      <c r="D94" s="9" t="s">
        <v>225</v>
      </c>
      <c r="E94" s="10">
        <v>0</v>
      </c>
      <c r="F94" s="5" t="s">
        <v>46</v>
      </c>
      <c r="G94" s="10">
        <v>0</v>
      </c>
      <c r="H94" s="5" t="s">
        <v>46</v>
      </c>
      <c r="I94" s="10">
        <v>0</v>
      </c>
      <c r="J94" s="5" t="s">
        <v>46</v>
      </c>
      <c r="K94" s="10">
        <v>0</v>
      </c>
      <c r="L94" s="5" t="s">
        <v>46</v>
      </c>
      <c r="M94" s="10">
        <v>4897</v>
      </c>
      <c r="N94" s="5" t="s">
        <v>46</v>
      </c>
      <c r="O94" s="10">
        <f t="shared" si="3"/>
        <v>4897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5" t="s">
        <v>1142</v>
      </c>
      <c r="X94" s="5" t="s">
        <v>46</v>
      </c>
      <c r="Y94" s="2" t="s">
        <v>46</v>
      </c>
      <c r="Z94" s="2" t="s">
        <v>46</v>
      </c>
      <c r="AA94" s="11"/>
      <c r="AB94" s="2" t="s">
        <v>46</v>
      </c>
    </row>
    <row r="95" spans="1:28" ht="30" customHeight="1">
      <c r="A95" s="5" t="s">
        <v>276</v>
      </c>
      <c r="B95" s="5" t="s">
        <v>273</v>
      </c>
      <c r="C95" s="5" t="s">
        <v>270</v>
      </c>
      <c r="D95" s="9" t="s">
        <v>225</v>
      </c>
      <c r="E95" s="10">
        <v>0</v>
      </c>
      <c r="F95" s="5" t="s">
        <v>46</v>
      </c>
      <c r="G95" s="10">
        <v>0</v>
      </c>
      <c r="H95" s="5" t="s">
        <v>46</v>
      </c>
      <c r="I95" s="10">
        <v>0</v>
      </c>
      <c r="J95" s="5" t="s">
        <v>46</v>
      </c>
      <c r="K95" s="10">
        <v>0</v>
      </c>
      <c r="L95" s="5" t="s">
        <v>46</v>
      </c>
      <c r="M95" s="10">
        <v>4897</v>
      </c>
      <c r="N95" s="5" t="s">
        <v>46</v>
      </c>
      <c r="O95" s="10">
        <f t="shared" si="3"/>
        <v>4897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5" t="s">
        <v>1143</v>
      </c>
      <c r="X95" s="5" t="s">
        <v>46</v>
      </c>
      <c r="Y95" s="2" t="s">
        <v>46</v>
      </c>
      <c r="Z95" s="2" t="s">
        <v>46</v>
      </c>
      <c r="AA95" s="11"/>
      <c r="AB95" s="2" t="s">
        <v>46</v>
      </c>
    </row>
    <row r="96" spans="1:28" ht="30" customHeight="1">
      <c r="A96" s="5" t="s">
        <v>280</v>
      </c>
      <c r="B96" s="5" t="s">
        <v>278</v>
      </c>
      <c r="C96" s="5" t="s">
        <v>279</v>
      </c>
      <c r="D96" s="9" t="s">
        <v>225</v>
      </c>
      <c r="E96" s="10">
        <v>0</v>
      </c>
      <c r="F96" s="5" t="s">
        <v>46</v>
      </c>
      <c r="G96" s="10">
        <v>0</v>
      </c>
      <c r="H96" s="5" t="s">
        <v>46</v>
      </c>
      <c r="I96" s="10">
        <v>0</v>
      </c>
      <c r="J96" s="5" t="s">
        <v>46</v>
      </c>
      <c r="K96" s="10">
        <v>0</v>
      </c>
      <c r="L96" s="5" t="s">
        <v>46</v>
      </c>
      <c r="M96" s="10">
        <v>19618</v>
      </c>
      <c r="N96" s="5" t="s">
        <v>46</v>
      </c>
      <c r="O96" s="10">
        <f t="shared" si="3"/>
        <v>19618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5" t="s">
        <v>1144</v>
      </c>
      <c r="X96" s="5" t="s">
        <v>46</v>
      </c>
      <c r="Y96" s="2" t="s">
        <v>46</v>
      </c>
      <c r="Z96" s="2" t="s">
        <v>46</v>
      </c>
      <c r="AA96" s="11"/>
      <c r="AB96" s="2" t="s">
        <v>46</v>
      </c>
    </row>
    <row r="97" spans="1:28" ht="30" customHeight="1">
      <c r="A97" s="5" t="s">
        <v>292</v>
      </c>
      <c r="B97" s="5" t="s">
        <v>290</v>
      </c>
      <c r="C97" s="5" t="s">
        <v>291</v>
      </c>
      <c r="D97" s="9" t="s">
        <v>225</v>
      </c>
      <c r="E97" s="10">
        <v>0</v>
      </c>
      <c r="F97" s="5" t="s">
        <v>46</v>
      </c>
      <c r="G97" s="10">
        <v>0</v>
      </c>
      <c r="H97" s="5" t="s">
        <v>46</v>
      </c>
      <c r="I97" s="10">
        <v>0</v>
      </c>
      <c r="J97" s="5" t="s">
        <v>46</v>
      </c>
      <c r="K97" s="10">
        <v>0</v>
      </c>
      <c r="L97" s="5" t="s">
        <v>46</v>
      </c>
      <c r="M97" s="10">
        <v>73565</v>
      </c>
      <c r="N97" s="5" t="s">
        <v>46</v>
      </c>
      <c r="O97" s="10">
        <f t="shared" si="3"/>
        <v>73565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5" t="s">
        <v>1145</v>
      </c>
      <c r="X97" s="5" t="s">
        <v>46</v>
      </c>
      <c r="Y97" s="2" t="s">
        <v>46</v>
      </c>
      <c r="Z97" s="2" t="s">
        <v>46</v>
      </c>
      <c r="AA97" s="11"/>
      <c r="AB97" s="2" t="s">
        <v>46</v>
      </c>
    </row>
    <row r="98" spans="1:28" ht="30" customHeight="1">
      <c r="A98" s="5" t="s">
        <v>117</v>
      </c>
      <c r="B98" s="5" t="s">
        <v>114</v>
      </c>
      <c r="C98" s="5" t="s">
        <v>115</v>
      </c>
      <c r="D98" s="9" t="s">
        <v>116</v>
      </c>
      <c r="E98" s="10">
        <v>0</v>
      </c>
      <c r="F98" s="5" t="s">
        <v>46</v>
      </c>
      <c r="G98" s="10">
        <v>0</v>
      </c>
      <c r="H98" s="5" t="s">
        <v>46</v>
      </c>
      <c r="I98" s="10">
        <v>0</v>
      </c>
      <c r="J98" s="5" t="s">
        <v>46</v>
      </c>
      <c r="K98" s="10">
        <v>0</v>
      </c>
      <c r="L98" s="5" t="s">
        <v>46</v>
      </c>
      <c r="M98" s="10">
        <v>11000000</v>
      </c>
      <c r="N98" s="5" t="s">
        <v>46</v>
      </c>
      <c r="O98" s="10">
        <f t="shared" si="3"/>
        <v>11000000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5" t="s">
        <v>1146</v>
      </c>
      <c r="X98" s="5" t="s">
        <v>46</v>
      </c>
      <c r="Y98" s="2" t="s">
        <v>46</v>
      </c>
      <c r="Z98" s="2" t="s">
        <v>46</v>
      </c>
      <c r="AA98" s="11"/>
      <c r="AB98" s="2" t="s">
        <v>46</v>
      </c>
    </row>
    <row r="99" spans="1:28" ht="30" customHeight="1">
      <c r="A99" s="5" t="s">
        <v>393</v>
      </c>
      <c r="B99" s="5" t="s">
        <v>391</v>
      </c>
      <c r="C99" s="5" t="s">
        <v>392</v>
      </c>
      <c r="D99" s="9" t="s">
        <v>225</v>
      </c>
      <c r="E99" s="10">
        <v>0</v>
      </c>
      <c r="F99" s="5" t="s">
        <v>46</v>
      </c>
      <c r="G99" s="10">
        <v>7200</v>
      </c>
      <c r="H99" s="5" t="s">
        <v>1147</v>
      </c>
      <c r="I99" s="10">
        <v>0</v>
      </c>
      <c r="J99" s="5" t="s">
        <v>46</v>
      </c>
      <c r="K99" s="10">
        <v>0</v>
      </c>
      <c r="L99" s="5" t="s">
        <v>46</v>
      </c>
      <c r="M99" s="10">
        <v>0</v>
      </c>
      <c r="N99" s="5" t="s">
        <v>46</v>
      </c>
      <c r="O99" s="10">
        <f t="shared" si="3"/>
        <v>7200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5" t="s">
        <v>1148</v>
      </c>
      <c r="X99" s="5" t="s">
        <v>46</v>
      </c>
      <c r="Y99" s="2" t="s">
        <v>46</v>
      </c>
      <c r="Z99" s="2" t="s">
        <v>46</v>
      </c>
      <c r="AA99" s="11"/>
      <c r="AB99" s="2" t="s">
        <v>46</v>
      </c>
    </row>
    <row r="100" spans="1:28" ht="30" customHeight="1">
      <c r="A100" s="5" t="s">
        <v>398</v>
      </c>
      <c r="B100" s="5" t="s">
        <v>395</v>
      </c>
      <c r="C100" s="5" t="s">
        <v>396</v>
      </c>
      <c r="D100" s="9" t="s">
        <v>397</v>
      </c>
      <c r="E100" s="10">
        <v>0</v>
      </c>
      <c r="F100" s="5" t="s">
        <v>46</v>
      </c>
      <c r="G100" s="10">
        <v>13000</v>
      </c>
      <c r="H100" s="5" t="s">
        <v>1147</v>
      </c>
      <c r="I100" s="10">
        <v>0</v>
      </c>
      <c r="J100" s="5" t="s">
        <v>46</v>
      </c>
      <c r="K100" s="10">
        <v>0</v>
      </c>
      <c r="L100" s="5" t="s">
        <v>46</v>
      </c>
      <c r="M100" s="10">
        <v>0</v>
      </c>
      <c r="N100" s="5" t="s">
        <v>46</v>
      </c>
      <c r="O100" s="10">
        <f t="shared" si="3"/>
        <v>13000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5" t="s">
        <v>1149</v>
      </c>
      <c r="X100" s="5" t="s">
        <v>46</v>
      </c>
      <c r="Y100" s="2" t="s">
        <v>46</v>
      </c>
      <c r="Z100" s="2" t="s">
        <v>46</v>
      </c>
      <c r="AA100" s="11"/>
      <c r="AB100" s="2" t="s">
        <v>46</v>
      </c>
    </row>
    <row r="101" spans="1:28" ht="30" customHeight="1">
      <c r="A101" s="5" t="s">
        <v>402</v>
      </c>
      <c r="B101" s="5" t="s">
        <v>400</v>
      </c>
      <c r="C101" s="5" t="s">
        <v>401</v>
      </c>
      <c r="D101" s="9" t="s">
        <v>397</v>
      </c>
      <c r="E101" s="10">
        <v>0</v>
      </c>
      <c r="F101" s="5" t="s">
        <v>46</v>
      </c>
      <c r="G101" s="10">
        <v>23000</v>
      </c>
      <c r="H101" s="5" t="s">
        <v>1147</v>
      </c>
      <c r="I101" s="10">
        <v>0</v>
      </c>
      <c r="J101" s="5" t="s">
        <v>46</v>
      </c>
      <c r="K101" s="10">
        <v>0</v>
      </c>
      <c r="L101" s="5" t="s">
        <v>46</v>
      </c>
      <c r="M101" s="10">
        <v>0</v>
      </c>
      <c r="N101" s="5" t="s">
        <v>46</v>
      </c>
      <c r="O101" s="10">
        <f t="shared" si="3"/>
        <v>23000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5" t="s">
        <v>1150</v>
      </c>
      <c r="X101" s="5" t="s">
        <v>46</v>
      </c>
      <c r="Y101" s="2" t="s">
        <v>46</v>
      </c>
      <c r="Z101" s="2" t="s">
        <v>46</v>
      </c>
      <c r="AA101" s="11"/>
      <c r="AB101" s="2" t="s">
        <v>46</v>
      </c>
    </row>
    <row r="102" spans="1:28" ht="30" customHeight="1">
      <c r="A102" s="5" t="s">
        <v>406</v>
      </c>
      <c r="B102" s="5" t="s">
        <v>404</v>
      </c>
      <c r="C102" s="5" t="s">
        <v>405</v>
      </c>
      <c r="D102" s="9" t="s">
        <v>225</v>
      </c>
      <c r="E102" s="10">
        <v>0</v>
      </c>
      <c r="F102" s="5" t="s">
        <v>46</v>
      </c>
      <c r="G102" s="10">
        <v>1080</v>
      </c>
      <c r="H102" s="5" t="s">
        <v>1147</v>
      </c>
      <c r="I102" s="10">
        <v>0</v>
      </c>
      <c r="J102" s="5" t="s">
        <v>46</v>
      </c>
      <c r="K102" s="10">
        <v>0</v>
      </c>
      <c r="L102" s="5" t="s">
        <v>46</v>
      </c>
      <c r="M102" s="10">
        <v>0</v>
      </c>
      <c r="N102" s="5" t="s">
        <v>46</v>
      </c>
      <c r="O102" s="10">
        <f t="shared" si="3"/>
        <v>1080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5" t="s">
        <v>1151</v>
      </c>
      <c r="X102" s="5" t="s">
        <v>46</v>
      </c>
      <c r="Y102" s="2" t="s">
        <v>46</v>
      </c>
      <c r="Z102" s="2" t="s">
        <v>46</v>
      </c>
      <c r="AA102" s="11"/>
      <c r="AB102" s="2" t="s">
        <v>46</v>
      </c>
    </row>
    <row r="103" spans="1:28" ht="30" customHeight="1">
      <c r="A103" s="5" t="s">
        <v>409</v>
      </c>
      <c r="B103" s="5" t="s">
        <v>408</v>
      </c>
      <c r="C103" s="5" t="s">
        <v>46</v>
      </c>
      <c r="D103" s="9" t="s">
        <v>225</v>
      </c>
      <c r="E103" s="10">
        <v>0</v>
      </c>
      <c r="F103" s="5" t="s">
        <v>46</v>
      </c>
      <c r="G103" s="10">
        <v>400</v>
      </c>
      <c r="H103" s="5" t="s">
        <v>1147</v>
      </c>
      <c r="I103" s="10">
        <v>0</v>
      </c>
      <c r="J103" s="5" t="s">
        <v>46</v>
      </c>
      <c r="K103" s="10">
        <v>0</v>
      </c>
      <c r="L103" s="5" t="s">
        <v>46</v>
      </c>
      <c r="M103" s="10">
        <v>0</v>
      </c>
      <c r="N103" s="5" t="s">
        <v>46</v>
      </c>
      <c r="O103" s="10">
        <f t="shared" si="3"/>
        <v>400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5" t="s">
        <v>1152</v>
      </c>
      <c r="X103" s="5" t="s">
        <v>46</v>
      </c>
      <c r="Y103" s="2" t="s">
        <v>46</v>
      </c>
      <c r="Z103" s="2" t="s">
        <v>46</v>
      </c>
      <c r="AA103" s="11"/>
      <c r="AB103" s="2" t="s">
        <v>46</v>
      </c>
    </row>
    <row r="104" spans="1:28" ht="30" customHeight="1">
      <c r="A104" s="5" t="s">
        <v>424</v>
      </c>
      <c r="B104" s="5" t="s">
        <v>422</v>
      </c>
      <c r="C104" s="5" t="s">
        <v>423</v>
      </c>
      <c r="D104" s="9" t="s">
        <v>397</v>
      </c>
      <c r="E104" s="10">
        <v>0</v>
      </c>
      <c r="F104" s="5" t="s">
        <v>46</v>
      </c>
      <c r="G104" s="10">
        <v>980</v>
      </c>
      <c r="H104" s="5" t="s">
        <v>46</v>
      </c>
      <c r="I104" s="10">
        <v>0</v>
      </c>
      <c r="J104" s="5" t="s">
        <v>46</v>
      </c>
      <c r="K104" s="10">
        <v>0</v>
      </c>
      <c r="L104" s="5" t="s">
        <v>46</v>
      </c>
      <c r="M104" s="10">
        <v>0</v>
      </c>
      <c r="N104" s="5" t="s">
        <v>46</v>
      </c>
      <c r="O104" s="10">
        <f t="shared" si="3"/>
        <v>980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5" t="s">
        <v>1153</v>
      </c>
      <c r="X104" s="5" t="s">
        <v>46</v>
      </c>
      <c r="Y104" s="2" t="s">
        <v>46</v>
      </c>
      <c r="Z104" s="2" t="s">
        <v>46</v>
      </c>
      <c r="AA104" s="11"/>
      <c r="AB104" s="2" t="s">
        <v>46</v>
      </c>
    </row>
    <row r="105" spans="1:28" ht="30" customHeight="1">
      <c r="A105" s="5" t="s">
        <v>428</v>
      </c>
      <c r="B105" s="5" t="s">
        <v>426</v>
      </c>
      <c r="C105" s="5" t="s">
        <v>427</v>
      </c>
      <c r="D105" s="9" t="s">
        <v>225</v>
      </c>
      <c r="E105" s="10">
        <v>0</v>
      </c>
      <c r="F105" s="5" t="s">
        <v>46</v>
      </c>
      <c r="G105" s="10">
        <v>2100</v>
      </c>
      <c r="H105" s="5" t="s">
        <v>1154</v>
      </c>
      <c r="I105" s="10">
        <v>0</v>
      </c>
      <c r="J105" s="5" t="s">
        <v>46</v>
      </c>
      <c r="K105" s="10">
        <v>0</v>
      </c>
      <c r="L105" s="5" t="s">
        <v>46</v>
      </c>
      <c r="M105" s="10">
        <v>0</v>
      </c>
      <c r="N105" s="5" t="s">
        <v>46</v>
      </c>
      <c r="O105" s="10">
        <f t="shared" si="3"/>
        <v>2100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5" t="s">
        <v>1155</v>
      </c>
      <c r="X105" s="5" t="s">
        <v>46</v>
      </c>
      <c r="Y105" s="2" t="s">
        <v>46</v>
      </c>
      <c r="Z105" s="2" t="s">
        <v>46</v>
      </c>
      <c r="AA105" s="11"/>
      <c r="AB105" s="2" t="s">
        <v>46</v>
      </c>
    </row>
    <row r="106" spans="1:28" ht="30" customHeight="1">
      <c r="A106" s="5" t="s">
        <v>432</v>
      </c>
      <c r="B106" s="5" t="s">
        <v>430</v>
      </c>
      <c r="C106" s="5" t="s">
        <v>431</v>
      </c>
      <c r="D106" s="9" t="s">
        <v>225</v>
      </c>
      <c r="E106" s="10">
        <v>0</v>
      </c>
      <c r="F106" s="5" t="s">
        <v>46</v>
      </c>
      <c r="G106" s="10">
        <v>0</v>
      </c>
      <c r="H106" s="5" t="s">
        <v>46</v>
      </c>
      <c r="I106" s="10">
        <v>0</v>
      </c>
      <c r="J106" s="5" t="s">
        <v>46</v>
      </c>
      <c r="K106" s="10">
        <v>0</v>
      </c>
      <c r="L106" s="5" t="s">
        <v>46</v>
      </c>
      <c r="M106" s="10">
        <v>35000</v>
      </c>
      <c r="N106" s="5" t="s">
        <v>46</v>
      </c>
      <c r="O106" s="10">
        <f t="shared" si="3"/>
        <v>35000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5" t="s">
        <v>1156</v>
      </c>
      <c r="X106" s="5" t="s">
        <v>46</v>
      </c>
      <c r="Y106" s="2" t="s">
        <v>46</v>
      </c>
      <c r="Z106" s="2" t="s">
        <v>46</v>
      </c>
      <c r="AA106" s="11"/>
      <c r="AB106" s="2" t="s">
        <v>46</v>
      </c>
    </row>
    <row r="107" spans="1:28" ht="30" customHeight="1">
      <c r="A107" s="5" t="s">
        <v>435</v>
      </c>
      <c r="B107" s="5" t="s">
        <v>434</v>
      </c>
      <c r="C107" s="5" t="s">
        <v>46</v>
      </c>
      <c r="D107" s="9" t="s">
        <v>225</v>
      </c>
      <c r="E107" s="10">
        <v>0</v>
      </c>
      <c r="F107" s="5" t="s">
        <v>46</v>
      </c>
      <c r="G107" s="10">
        <v>0</v>
      </c>
      <c r="H107" s="5" t="s">
        <v>46</v>
      </c>
      <c r="I107" s="10">
        <v>0</v>
      </c>
      <c r="J107" s="5" t="s">
        <v>46</v>
      </c>
      <c r="K107" s="10">
        <v>0</v>
      </c>
      <c r="L107" s="5" t="s">
        <v>46</v>
      </c>
      <c r="M107" s="10">
        <v>500</v>
      </c>
      <c r="N107" s="5" t="s">
        <v>46</v>
      </c>
      <c r="O107" s="10">
        <f t="shared" si="3"/>
        <v>500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5" t="s">
        <v>1157</v>
      </c>
      <c r="X107" s="5" t="s">
        <v>46</v>
      </c>
      <c r="Y107" s="2" t="s">
        <v>46</v>
      </c>
      <c r="Z107" s="2" t="s">
        <v>46</v>
      </c>
      <c r="AA107" s="11"/>
      <c r="AB107" s="2" t="s">
        <v>46</v>
      </c>
    </row>
    <row r="108" spans="1:28" ht="30" customHeight="1">
      <c r="A108" s="5" t="s">
        <v>438</v>
      </c>
      <c r="B108" s="5" t="s">
        <v>437</v>
      </c>
      <c r="C108" s="5" t="s">
        <v>46</v>
      </c>
      <c r="D108" s="9" t="s">
        <v>225</v>
      </c>
      <c r="E108" s="10">
        <v>0</v>
      </c>
      <c r="F108" s="5" t="s">
        <v>46</v>
      </c>
      <c r="G108" s="10">
        <v>0</v>
      </c>
      <c r="H108" s="5" t="s">
        <v>46</v>
      </c>
      <c r="I108" s="10">
        <v>0</v>
      </c>
      <c r="J108" s="5" t="s">
        <v>46</v>
      </c>
      <c r="K108" s="10">
        <v>0</v>
      </c>
      <c r="L108" s="5" t="s">
        <v>46</v>
      </c>
      <c r="M108" s="10">
        <v>800</v>
      </c>
      <c r="N108" s="5" t="s">
        <v>46</v>
      </c>
      <c r="O108" s="10">
        <f t="shared" si="3"/>
        <v>800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5" t="s">
        <v>1158</v>
      </c>
      <c r="X108" s="5" t="s">
        <v>46</v>
      </c>
      <c r="Y108" s="2" t="s">
        <v>46</v>
      </c>
      <c r="Z108" s="2" t="s">
        <v>46</v>
      </c>
      <c r="AA108" s="11"/>
      <c r="AB108" s="2" t="s">
        <v>46</v>
      </c>
    </row>
    <row r="109" spans="1:28" ht="30" customHeight="1">
      <c r="A109" s="5" t="s">
        <v>442</v>
      </c>
      <c r="B109" s="5" t="s">
        <v>441</v>
      </c>
      <c r="C109" s="5" t="s">
        <v>46</v>
      </c>
      <c r="D109" s="9" t="s">
        <v>397</v>
      </c>
      <c r="E109" s="10">
        <v>0</v>
      </c>
      <c r="F109" s="5" t="s">
        <v>46</v>
      </c>
      <c r="G109" s="10">
        <v>23000</v>
      </c>
      <c r="H109" s="5" t="s">
        <v>1147</v>
      </c>
      <c r="I109" s="10">
        <v>0</v>
      </c>
      <c r="J109" s="5" t="s">
        <v>46</v>
      </c>
      <c r="K109" s="10">
        <v>0</v>
      </c>
      <c r="L109" s="5" t="s">
        <v>46</v>
      </c>
      <c r="M109" s="10">
        <v>0</v>
      </c>
      <c r="N109" s="5" t="s">
        <v>46</v>
      </c>
      <c r="O109" s="10">
        <f t="shared" si="3"/>
        <v>23000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5" t="s">
        <v>1159</v>
      </c>
      <c r="X109" s="5" t="s">
        <v>46</v>
      </c>
      <c r="Y109" s="2" t="s">
        <v>46</v>
      </c>
      <c r="Z109" s="2" t="s">
        <v>46</v>
      </c>
      <c r="AA109" s="11"/>
      <c r="AB109" s="2" t="s">
        <v>46</v>
      </c>
    </row>
    <row r="110" spans="1:28" ht="30" customHeight="1">
      <c r="A110" s="5" t="s">
        <v>445</v>
      </c>
      <c r="B110" s="5" t="s">
        <v>444</v>
      </c>
      <c r="C110" s="5" t="s">
        <v>46</v>
      </c>
      <c r="D110" s="9" t="s">
        <v>397</v>
      </c>
      <c r="E110" s="10">
        <v>0</v>
      </c>
      <c r="F110" s="5" t="s">
        <v>46</v>
      </c>
      <c r="G110" s="10">
        <v>13000</v>
      </c>
      <c r="H110" s="5" t="s">
        <v>1147</v>
      </c>
      <c r="I110" s="10">
        <v>0</v>
      </c>
      <c r="J110" s="5" t="s">
        <v>46</v>
      </c>
      <c r="K110" s="10">
        <v>0</v>
      </c>
      <c r="L110" s="5" t="s">
        <v>46</v>
      </c>
      <c r="M110" s="10">
        <v>0</v>
      </c>
      <c r="N110" s="5" t="s">
        <v>46</v>
      </c>
      <c r="O110" s="10">
        <f t="shared" si="3"/>
        <v>13000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5" t="s">
        <v>1160</v>
      </c>
      <c r="X110" s="5" t="s">
        <v>46</v>
      </c>
      <c r="Y110" s="2" t="s">
        <v>46</v>
      </c>
      <c r="Z110" s="2" t="s">
        <v>46</v>
      </c>
      <c r="AA110" s="11"/>
      <c r="AB110" s="2" t="s">
        <v>46</v>
      </c>
    </row>
    <row r="111" spans="1:28" ht="30" customHeight="1">
      <c r="A111" s="5" t="s">
        <v>448</v>
      </c>
      <c r="B111" s="5" t="s">
        <v>447</v>
      </c>
      <c r="C111" s="5" t="s">
        <v>46</v>
      </c>
      <c r="D111" s="9" t="s">
        <v>397</v>
      </c>
      <c r="E111" s="10">
        <v>0</v>
      </c>
      <c r="F111" s="5" t="s">
        <v>46</v>
      </c>
      <c r="G111" s="10">
        <v>6839</v>
      </c>
      <c r="H111" s="5" t="s">
        <v>1025</v>
      </c>
      <c r="I111" s="10">
        <v>0</v>
      </c>
      <c r="J111" s="5" t="s">
        <v>46</v>
      </c>
      <c r="K111" s="10">
        <v>0</v>
      </c>
      <c r="L111" s="5" t="s">
        <v>46</v>
      </c>
      <c r="M111" s="10">
        <v>0</v>
      </c>
      <c r="N111" s="5" t="s">
        <v>46</v>
      </c>
      <c r="O111" s="10">
        <f t="shared" si="3"/>
        <v>6839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5" t="s">
        <v>1161</v>
      </c>
      <c r="X111" s="5" t="s">
        <v>46</v>
      </c>
      <c r="Y111" s="2" t="s">
        <v>46</v>
      </c>
      <c r="Z111" s="2" t="s">
        <v>46</v>
      </c>
      <c r="AA111" s="11"/>
      <c r="AB111" s="2" t="s">
        <v>46</v>
      </c>
    </row>
    <row r="112" spans="1:28" ht="30" customHeight="1">
      <c r="A112" s="5" t="s">
        <v>485</v>
      </c>
      <c r="B112" s="5" t="s">
        <v>133</v>
      </c>
      <c r="C112" s="5" t="s">
        <v>484</v>
      </c>
      <c r="D112" s="9" t="s">
        <v>135</v>
      </c>
      <c r="E112" s="10">
        <v>0</v>
      </c>
      <c r="F112" s="5" t="s">
        <v>46</v>
      </c>
      <c r="G112" s="10">
        <v>0</v>
      </c>
      <c r="H112" s="5" t="s">
        <v>46</v>
      </c>
      <c r="I112" s="10">
        <v>0</v>
      </c>
      <c r="J112" s="5" t="s">
        <v>46</v>
      </c>
      <c r="K112" s="10">
        <v>0</v>
      </c>
      <c r="L112" s="5" t="s">
        <v>46</v>
      </c>
      <c r="M112" s="10">
        <v>0</v>
      </c>
      <c r="N112" s="5" t="s">
        <v>46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300000</v>
      </c>
      <c r="V112" s="10">
        <f>SMALL(Q112:U112,COUNTIF(Q112:U112,0)+1)</f>
        <v>300000</v>
      </c>
      <c r="W112" s="5" t="s">
        <v>1162</v>
      </c>
      <c r="X112" s="5" t="s">
        <v>46</v>
      </c>
      <c r="Y112" s="2" t="s">
        <v>1015</v>
      </c>
      <c r="Z112" s="2" t="s">
        <v>46</v>
      </c>
      <c r="AA112" s="11"/>
      <c r="AB112" s="2" t="s">
        <v>46</v>
      </c>
    </row>
    <row r="113" spans="1:28" ht="30" customHeight="1">
      <c r="A113" s="5" t="s">
        <v>488</v>
      </c>
      <c r="B113" s="5" t="s">
        <v>133</v>
      </c>
      <c r="C113" s="5" t="s">
        <v>487</v>
      </c>
      <c r="D113" s="9" t="s">
        <v>135</v>
      </c>
      <c r="E113" s="10">
        <v>0</v>
      </c>
      <c r="F113" s="5" t="s">
        <v>46</v>
      </c>
      <c r="G113" s="10">
        <v>0</v>
      </c>
      <c r="H113" s="5" t="s">
        <v>46</v>
      </c>
      <c r="I113" s="10">
        <v>0</v>
      </c>
      <c r="J113" s="5" t="s">
        <v>46</v>
      </c>
      <c r="K113" s="10">
        <v>0</v>
      </c>
      <c r="L113" s="5" t="s">
        <v>46</v>
      </c>
      <c r="M113" s="10">
        <v>0</v>
      </c>
      <c r="N113" s="5" t="s">
        <v>46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50000</v>
      </c>
      <c r="V113" s="10">
        <f>SMALL(Q113:U113,COUNTIF(Q113:U113,0)+1)</f>
        <v>50000</v>
      </c>
      <c r="W113" s="5" t="s">
        <v>1163</v>
      </c>
      <c r="X113" s="5" t="s">
        <v>46</v>
      </c>
      <c r="Y113" s="2" t="s">
        <v>1015</v>
      </c>
      <c r="Z113" s="2" t="s">
        <v>46</v>
      </c>
      <c r="AA113" s="11"/>
      <c r="AB113" s="2" t="s">
        <v>46</v>
      </c>
    </row>
    <row r="114" spans="1:28" ht="30" customHeight="1">
      <c r="A114" s="5" t="s">
        <v>535</v>
      </c>
      <c r="B114" s="5" t="s">
        <v>533</v>
      </c>
      <c r="C114" s="5" t="s">
        <v>534</v>
      </c>
      <c r="D114" s="9" t="s">
        <v>397</v>
      </c>
      <c r="E114" s="10">
        <v>0</v>
      </c>
      <c r="F114" s="5" t="s">
        <v>46</v>
      </c>
      <c r="G114" s="10">
        <v>0</v>
      </c>
      <c r="H114" s="5" t="s">
        <v>46</v>
      </c>
      <c r="I114" s="10">
        <v>0</v>
      </c>
      <c r="J114" s="5" t="s">
        <v>46</v>
      </c>
      <c r="K114" s="10">
        <v>0</v>
      </c>
      <c r="L114" s="5" t="s">
        <v>46</v>
      </c>
      <c r="M114" s="10">
        <v>790</v>
      </c>
      <c r="N114" s="5" t="s">
        <v>46</v>
      </c>
      <c r="O114" s="10">
        <f>SMALL(E114:M114,COUNTIF(E114:M114,0)+1)</f>
        <v>790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5" t="s">
        <v>1164</v>
      </c>
      <c r="X114" s="5" t="s">
        <v>46</v>
      </c>
      <c r="Y114" s="2" t="s">
        <v>46</v>
      </c>
      <c r="Z114" s="2" t="s">
        <v>46</v>
      </c>
      <c r="AA114" s="11"/>
      <c r="AB114" s="2" t="s">
        <v>46</v>
      </c>
    </row>
    <row r="115" spans="1:28" ht="30" customHeight="1">
      <c r="A115" s="5" t="s">
        <v>539</v>
      </c>
      <c r="B115" s="5" t="s">
        <v>537</v>
      </c>
      <c r="C115" s="5" t="s">
        <v>538</v>
      </c>
      <c r="D115" s="9" t="s">
        <v>225</v>
      </c>
      <c r="E115" s="10">
        <v>0</v>
      </c>
      <c r="F115" s="5" t="s">
        <v>46</v>
      </c>
      <c r="G115" s="10">
        <v>0</v>
      </c>
      <c r="H115" s="5" t="s">
        <v>46</v>
      </c>
      <c r="I115" s="10">
        <v>0</v>
      </c>
      <c r="J115" s="5" t="s">
        <v>46</v>
      </c>
      <c r="K115" s="10">
        <v>0</v>
      </c>
      <c r="L115" s="5" t="s">
        <v>46</v>
      </c>
      <c r="M115" s="10">
        <v>4260</v>
      </c>
      <c r="N115" s="5" t="s">
        <v>46</v>
      </c>
      <c r="O115" s="10">
        <f>SMALL(E115:M115,COUNTIF(E115:M115,0)+1)</f>
        <v>4260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5" t="s">
        <v>1165</v>
      </c>
      <c r="X115" s="5" t="s">
        <v>46</v>
      </c>
      <c r="Y115" s="2" t="s">
        <v>46</v>
      </c>
      <c r="Z115" s="2" t="s">
        <v>46</v>
      </c>
      <c r="AA115" s="11"/>
      <c r="AB115" s="2" t="s">
        <v>46</v>
      </c>
    </row>
    <row r="116" spans="1:28" ht="30" customHeight="1">
      <c r="A116" s="5" t="s">
        <v>739</v>
      </c>
      <c r="B116" s="5" t="s">
        <v>737</v>
      </c>
      <c r="C116" s="5" t="s">
        <v>738</v>
      </c>
      <c r="D116" s="9" t="s">
        <v>116</v>
      </c>
      <c r="E116" s="10">
        <v>0</v>
      </c>
      <c r="F116" s="5" t="s">
        <v>46</v>
      </c>
      <c r="G116" s="10">
        <v>0</v>
      </c>
      <c r="H116" s="5" t="s">
        <v>46</v>
      </c>
      <c r="I116" s="10">
        <v>0</v>
      </c>
      <c r="J116" s="5" t="s">
        <v>46</v>
      </c>
      <c r="K116" s="10">
        <v>63000</v>
      </c>
      <c r="L116" s="5" t="s">
        <v>1166</v>
      </c>
      <c r="M116" s="10">
        <v>0</v>
      </c>
      <c r="N116" s="5" t="s">
        <v>46</v>
      </c>
      <c r="O116" s="10">
        <f>SMALL(E116:M116,COUNTIF(E116:M116,0)+1)</f>
        <v>63000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5" t="s">
        <v>1167</v>
      </c>
      <c r="X116" s="5" t="s">
        <v>46</v>
      </c>
      <c r="Y116" s="2" t="s">
        <v>46</v>
      </c>
      <c r="Z116" s="2" t="s">
        <v>46</v>
      </c>
      <c r="AA116" s="11"/>
      <c r="AB116" s="2" t="s">
        <v>46</v>
      </c>
    </row>
    <row r="117" spans="1:28" ht="30" customHeight="1">
      <c r="A117" s="5" t="s">
        <v>146</v>
      </c>
      <c r="B117" s="5" t="s">
        <v>144</v>
      </c>
      <c r="C117" s="5" t="s">
        <v>145</v>
      </c>
      <c r="D117" s="9" t="s">
        <v>80</v>
      </c>
      <c r="E117" s="10">
        <v>0</v>
      </c>
      <c r="F117" s="5" t="s">
        <v>46</v>
      </c>
      <c r="G117" s="10">
        <v>0</v>
      </c>
      <c r="H117" s="5" t="s">
        <v>46</v>
      </c>
      <c r="I117" s="10">
        <v>0</v>
      </c>
      <c r="J117" s="5" t="s">
        <v>46</v>
      </c>
      <c r="K117" s="10">
        <v>0</v>
      </c>
      <c r="L117" s="5" t="s">
        <v>46</v>
      </c>
      <c r="M117" s="10">
        <v>19303</v>
      </c>
      <c r="N117" s="5" t="s">
        <v>46</v>
      </c>
      <c r="O117" s="10">
        <f>SMALL(E117:M117,COUNTIF(E117:M117,0)+1)</f>
        <v>19303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12429</v>
      </c>
      <c r="V117" s="10">
        <f>SMALL(Q117:U117,COUNTIF(Q117:U117,0)+1)</f>
        <v>12429</v>
      </c>
      <c r="W117" s="5" t="s">
        <v>1168</v>
      </c>
      <c r="X117" s="5" t="s">
        <v>46</v>
      </c>
      <c r="Y117" s="2" t="s">
        <v>1015</v>
      </c>
      <c r="Z117" s="2" t="s">
        <v>46</v>
      </c>
      <c r="AA117" s="11"/>
      <c r="AB117" s="2" t="s">
        <v>46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90" sqref="C90"/>
    </sheetView>
  </sheetViews>
  <sheetFormatPr defaultRowHeight="16.5"/>
  <sheetData>
    <row r="1" spans="1:7">
      <c r="A1" t="s">
        <v>1170</v>
      </c>
    </row>
    <row r="2" spans="1:7">
      <c r="A2" s="1" t="s">
        <v>1171</v>
      </c>
      <c r="B2" t="s">
        <v>342</v>
      </c>
      <c r="C2" s="1" t="s">
        <v>1172</v>
      </c>
    </row>
    <row r="3" spans="1:7">
      <c r="A3" s="1" t="s">
        <v>1173</v>
      </c>
      <c r="B3" t="s">
        <v>1174</v>
      </c>
    </row>
    <row r="4" spans="1:7">
      <c r="A4" s="1" t="s">
        <v>1175</v>
      </c>
      <c r="B4">
        <v>5</v>
      </c>
    </row>
    <row r="5" spans="1:7">
      <c r="A5" s="1" t="s">
        <v>1176</v>
      </c>
      <c r="B5">
        <v>5</v>
      </c>
    </row>
    <row r="6" spans="1:7">
      <c r="A6" s="1" t="s">
        <v>1177</v>
      </c>
      <c r="B6" t="s">
        <v>1178</v>
      </c>
    </row>
    <row r="7" spans="1:7">
      <c r="A7" s="1" t="s">
        <v>1179</v>
      </c>
      <c r="B7" t="s">
        <v>1015</v>
      </c>
      <c r="C7" t="s">
        <v>54</v>
      </c>
    </row>
    <row r="8" spans="1:7">
      <c r="A8" s="1" t="s">
        <v>1180</v>
      </c>
      <c r="B8" t="s">
        <v>1015</v>
      </c>
      <c r="C8">
        <v>2</v>
      </c>
    </row>
    <row r="9" spans="1:7">
      <c r="A9" s="1" t="s">
        <v>1181</v>
      </c>
      <c r="B9" t="s">
        <v>1001</v>
      </c>
      <c r="C9" t="s">
        <v>1003</v>
      </c>
      <c r="D9" t="s">
        <v>1004</v>
      </c>
      <c r="E9" t="s">
        <v>1005</v>
      </c>
      <c r="F9" t="s">
        <v>1006</v>
      </c>
      <c r="G9" t="s">
        <v>1182</v>
      </c>
    </row>
    <row r="10" spans="1:7">
      <c r="A10" s="1" t="s">
        <v>1183</v>
      </c>
      <c r="B10">
        <v>1088</v>
      </c>
      <c r="C10">
        <v>0</v>
      </c>
      <c r="D10">
        <v>0</v>
      </c>
    </row>
    <row r="11" spans="1:7">
      <c r="A11" s="1" t="s">
        <v>1184</v>
      </c>
      <c r="B11" t="s">
        <v>1185</v>
      </c>
      <c r="C11">
        <v>4</v>
      </c>
    </row>
    <row r="12" spans="1:7">
      <c r="A12" s="1" t="s">
        <v>1186</v>
      </c>
      <c r="B12" t="s">
        <v>1185</v>
      </c>
      <c r="C12">
        <v>4</v>
      </c>
    </row>
    <row r="13" spans="1:7">
      <c r="A13" s="1" t="s">
        <v>1187</v>
      </c>
      <c r="B13" t="s">
        <v>1185</v>
      </c>
      <c r="C13">
        <v>3</v>
      </c>
    </row>
    <row r="14" spans="1:7">
      <c r="A14" s="1" t="s">
        <v>1188</v>
      </c>
      <c r="B14" t="s">
        <v>1015</v>
      </c>
      <c r="C14">
        <v>5</v>
      </c>
    </row>
    <row r="15" spans="1:7">
      <c r="A15" s="1" t="s">
        <v>1189</v>
      </c>
      <c r="B15" t="s">
        <v>342</v>
      </c>
      <c r="C15" t="s">
        <v>1190</v>
      </c>
      <c r="D15" t="s">
        <v>1190</v>
      </c>
      <c r="E15" t="s">
        <v>1190</v>
      </c>
      <c r="F15">
        <v>1</v>
      </c>
    </row>
    <row r="16" spans="1:7">
      <c r="A16" s="1" t="s">
        <v>1191</v>
      </c>
      <c r="B16">
        <v>1.1100000000000001</v>
      </c>
      <c r="C16">
        <v>1.1200000000000001</v>
      </c>
    </row>
    <row r="17" spans="1:13">
      <c r="A17" s="1" t="s">
        <v>1192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1193</v>
      </c>
      <c r="B18">
        <v>1.25</v>
      </c>
      <c r="C18">
        <v>1.071</v>
      </c>
    </row>
    <row r="19" spans="1:13">
      <c r="A19" s="1" t="s">
        <v>1194</v>
      </c>
    </row>
    <row r="20" spans="1:13">
      <c r="A20" s="1" t="s">
        <v>1195</v>
      </c>
      <c r="B20" s="1" t="s">
        <v>1015</v>
      </c>
      <c r="C20">
        <v>1</v>
      </c>
    </row>
    <row r="21" spans="1:13">
      <c r="A21" t="s">
        <v>998</v>
      </c>
      <c r="B21" t="s">
        <v>1196</v>
      </c>
      <c r="C21" t="s">
        <v>1197</v>
      </c>
    </row>
    <row r="22" spans="1:13">
      <c r="A22">
        <v>1</v>
      </c>
      <c r="B22" s="1" t="s">
        <v>1198</v>
      </c>
      <c r="C22" s="1" t="s">
        <v>1169</v>
      </c>
    </row>
    <row r="23" spans="1:13">
      <c r="A23">
        <v>2</v>
      </c>
      <c r="B23" s="1" t="s">
        <v>1199</v>
      </c>
      <c r="C23" s="1" t="s">
        <v>1200</v>
      </c>
    </row>
    <row r="24" spans="1:13">
      <c r="A24">
        <v>3</v>
      </c>
      <c r="B24" s="1" t="s">
        <v>1201</v>
      </c>
      <c r="C24" s="1" t="s">
        <v>1202</v>
      </c>
    </row>
    <row r="25" spans="1:13">
      <c r="A25">
        <v>4</v>
      </c>
      <c r="B25" s="1" t="s">
        <v>1203</v>
      </c>
      <c r="C25" s="1" t="s">
        <v>1204</v>
      </c>
    </row>
    <row r="26" spans="1:13">
      <c r="A26">
        <v>5</v>
      </c>
      <c r="B26" s="1" t="s">
        <v>1205</v>
      </c>
      <c r="C26" s="1" t="s">
        <v>46</v>
      </c>
    </row>
    <row r="27" spans="1:13">
      <c r="A27">
        <v>6</v>
      </c>
      <c r="B27" s="1" t="s">
        <v>1206</v>
      </c>
      <c r="C27" s="1" t="s">
        <v>46</v>
      </c>
    </row>
    <row r="28" spans="1:13">
      <c r="A28">
        <v>7</v>
      </c>
      <c r="B28" s="1" t="s">
        <v>1206</v>
      </c>
      <c r="C28" s="1" t="s">
        <v>46</v>
      </c>
    </row>
    <row r="29" spans="1:13">
      <c r="A29">
        <v>8</v>
      </c>
      <c r="B29" s="1" t="s">
        <v>1206</v>
      </c>
      <c r="C29" s="1" t="s">
        <v>46</v>
      </c>
    </row>
    <row r="30" spans="1:13">
      <c r="A30">
        <v>9</v>
      </c>
      <c r="B30" s="1" t="s">
        <v>1206</v>
      </c>
      <c r="C30" s="1" t="s">
        <v>46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0" sqref="C90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단가대비표!Print_Area</vt:lpstr>
      <vt:lpstr>일위대가!Print_Area</vt:lpstr>
      <vt:lpstr>일위대가목록!Print_Area</vt:lpstr>
      <vt:lpstr>공종별내역서!Print_Titles</vt:lpstr>
      <vt:lpstr>단가대비표!Print_Titles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DONGBUM</dc:creator>
  <cp:lastModifiedBy>user</cp:lastModifiedBy>
  <cp:lastPrinted>2021-11-19T00:29:46Z</cp:lastPrinted>
  <dcterms:created xsi:type="dcterms:W3CDTF">2021-02-25T06:37:07Z</dcterms:created>
  <dcterms:modified xsi:type="dcterms:W3CDTF">2021-11-26T04:00:44Z</dcterms:modified>
</cp:coreProperties>
</file>