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2년 계약\소규모공사\설계\입찰\"/>
    </mc:Choice>
  </mc:AlternateContent>
  <xr:revisionPtr revIDLastSave="0" documentId="13_ncr:1_{A1DEF314-8C57-4F9D-9C90-869BCBC9626A}" xr6:coauthVersionLast="36" xr6:coauthVersionMax="47" xr10:uidLastSave="{00000000-0000-0000-0000-000000000000}"/>
  <bookViews>
    <workbookView xWindow="-120" yWindow="-120" windowWidth="29040" windowHeight="15840" xr2:uid="{F0E8693F-77A4-4F43-BA7D-B2F3D5070919}"/>
  </bookViews>
  <sheets>
    <sheet name="원가계산서" sheetId="3" r:id="rId1"/>
    <sheet name="공종별집계표" sheetId="10" r:id="rId2"/>
    <sheet name="공종별내역서" sheetId="9" r:id="rId3"/>
    <sheet name="일위대가목록" sheetId="8" r:id="rId4"/>
    <sheet name="일위대가" sheetId="7" r:id="rId5"/>
    <sheet name="단가대비표" sheetId="4" r:id="rId6"/>
    <sheet name=" 공사설정 " sheetId="2" r:id="rId7"/>
    <sheet name="Sheet1" sheetId="1" r:id="rId8"/>
  </sheets>
  <definedNames>
    <definedName name="_xlnm.Print_Area" localSheetId="2">공종별내역서!$A$1:$M$123</definedName>
    <definedName name="_xlnm.Print_Area" localSheetId="1">공종별집계표!$A$1:$M$27</definedName>
    <definedName name="_xlnm.Print_Area" localSheetId="5">단가대비표!$A$1:$X$17</definedName>
    <definedName name="_xlnm.Print_Area" localSheetId="4">일위대가!$A$1:$M$70</definedName>
    <definedName name="_xlnm.Print_Area" localSheetId="3">일위대가목록!$A$1:$M$16</definedName>
    <definedName name="_xlnm.Print_Titles" localSheetId="2">공종별내역서!$1:$3</definedName>
    <definedName name="_xlnm.Print_Titles" localSheetId="1">공종별집계표!$1:$4</definedName>
    <definedName name="_xlnm.Print_Titles" localSheetId="5">단가대비표!$1:$4</definedName>
    <definedName name="_xlnm.Print_Titles" localSheetId="0">원가계산서!$1:$3</definedName>
    <definedName name="_xlnm.Print_Titles" localSheetId="4">일위대가!$1:$3</definedName>
    <definedName name="_xlnm.Print_Titles" localSheetId="3">일위대가목록!$1:$3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I102" i="9" l="1"/>
  <c r="J102" i="9" s="1"/>
  <c r="G102" i="9"/>
  <c r="H102" i="9" s="1"/>
  <c r="E102" i="9"/>
  <c r="I101" i="9"/>
  <c r="J101" i="9" s="1"/>
  <c r="G101" i="9"/>
  <c r="H101" i="9" s="1"/>
  <c r="E101" i="9"/>
  <c r="F101" i="9" s="1"/>
  <c r="I78" i="9"/>
  <c r="J78" i="9" s="1"/>
  <c r="G78" i="9"/>
  <c r="H78" i="9" s="1"/>
  <c r="E78" i="9"/>
  <c r="F78" i="9" s="1"/>
  <c r="I77" i="9"/>
  <c r="G77" i="9"/>
  <c r="H77" i="9" s="1"/>
  <c r="E77" i="9"/>
  <c r="F77" i="9" s="1"/>
  <c r="I68" i="7"/>
  <c r="G68" i="7"/>
  <c r="E68" i="7"/>
  <c r="I67" i="7"/>
  <c r="G67" i="7"/>
  <c r="E67" i="7"/>
  <c r="I62" i="7"/>
  <c r="G62" i="7"/>
  <c r="K62" i="7" s="1"/>
  <c r="E62" i="7"/>
  <c r="F62" i="7" s="1"/>
  <c r="I61" i="7"/>
  <c r="G61" i="7"/>
  <c r="E61" i="7"/>
  <c r="K61" i="7" s="1"/>
  <c r="I57" i="7"/>
  <c r="G57" i="7"/>
  <c r="E57" i="7"/>
  <c r="I56" i="7"/>
  <c r="G56" i="7"/>
  <c r="E56" i="7"/>
  <c r="I55" i="7"/>
  <c r="J55" i="7" s="1"/>
  <c r="G55" i="7"/>
  <c r="H55" i="7" s="1"/>
  <c r="E55" i="7"/>
  <c r="I51" i="7"/>
  <c r="G51" i="7"/>
  <c r="E51" i="7"/>
  <c r="I46" i="7"/>
  <c r="G46" i="7"/>
  <c r="E46" i="7"/>
  <c r="F46" i="7" s="1"/>
  <c r="I41" i="7"/>
  <c r="G41" i="7"/>
  <c r="E41" i="7"/>
  <c r="F41" i="7" s="1"/>
  <c r="I37" i="7"/>
  <c r="G37" i="7"/>
  <c r="E37" i="7"/>
  <c r="F37" i="7" s="1"/>
  <c r="I32" i="7"/>
  <c r="G32" i="7"/>
  <c r="E32" i="7"/>
  <c r="I26" i="7"/>
  <c r="G26" i="7"/>
  <c r="E26" i="7"/>
  <c r="K26" i="7" s="1"/>
  <c r="I25" i="7"/>
  <c r="G25" i="7"/>
  <c r="E25" i="7"/>
  <c r="F25" i="7" s="1"/>
  <c r="I20" i="7"/>
  <c r="G20" i="7"/>
  <c r="E20" i="7"/>
  <c r="I19" i="7"/>
  <c r="G19" i="7"/>
  <c r="E19" i="7"/>
  <c r="F19" i="7" s="1"/>
  <c r="I15" i="7"/>
  <c r="G15" i="7"/>
  <c r="E15" i="7"/>
  <c r="K15" i="7" s="1"/>
  <c r="I14" i="7"/>
  <c r="G14" i="7"/>
  <c r="E14" i="7"/>
  <c r="F14" i="7" s="1"/>
  <c r="I5" i="7"/>
  <c r="J5" i="7" s="1"/>
  <c r="J6" i="7" s="1"/>
  <c r="G4" i="8" s="1"/>
  <c r="I5" i="9" s="1"/>
  <c r="J5" i="9" s="1"/>
  <c r="J27" i="9" s="1"/>
  <c r="I7" i="10" s="1"/>
  <c r="J7" i="10" s="1"/>
  <c r="G5" i="7"/>
  <c r="E5" i="7"/>
  <c r="F69" i="7"/>
  <c r="H69" i="7"/>
  <c r="I69" i="7"/>
  <c r="J69" i="7" s="1"/>
  <c r="F68" i="7"/>
  <c r="H68" i="7"/>
  <c r="J68" i="7"/>
  <c r="K68" i="7"/>
  <c r="H67" i="7"/>
  <c r="J67" i="7"/>
  <c r="F63" i="7"/>
  <c r="H63" i="7"/>
  <c r="H62" i="7"/>
  <c r="J62" i="7"/>
  <c r="F61" i="7"/>
  <c r="H61" i="7"/>
  <c r="H64" i="7" s="1"/>
  <c r="F15" i="8" s="1"/>
  <c r="G10" i="7" s="1"/>
  <c r="H10" i="7" s="1"/>
  <c r="J61" i="7"/>
  <c r="H57" i="7"/>
  <c r="J57" i="7"/>
  <c r="F56" i="7"/>
  <c r="H56" i="7"/>
  <c r="J56" i="7"/>
  <c r="F52" i="7"/>
  <c r="F51" i="7"/>
  <c r="H51" i="7"/>
  <c r="H52" i="7" s="1"/>
  <c r="F13" i="8" s="1"/>
  <c r="G55" i="9" s="1"/>
  <c r="H55" i="9" s="1"/>
  <c r="J51" i="7"/>
  <c r="J52" i="7" s="1"/>
  <c r="G13" i="8" s="1"/>
  <c r="I55" i="9" s="1"/>
  <c r="J55" i="9" s="1"/>
  <c r="K51" i="7"/>
  <c r="H47" i="7"/>
  <c r="J47" i="7"/>
  <c r="H46" i="7"/>
  <c r="E47" i="7" s="1"/>
  <c r="K47" i="7" s="1"/>
  <c r="J46" i="7"/>
  <c r="J48" i="7" s="1"/>
  <c r="G12" i="8" s="1"/>
  <c r="I54" i="9" s="1"/>
  <c r="J54" i="9" s="1"/>
  <c r="H43" i="7"/>
  <c r="F11" i="8" s="1"/>
  <c r="G53" i="9" s="1"/>
  <c r="H53" i="9" s="1"/>
  <c r="E42" i="7"/>
  <c r="F42" i="7" s="1"/>
  <c r="L42" i="7" s="1"/>
  <c r="H42" i="7"/>
  <c r="J42" i="7"/>
  <c r="H41" i="7"/>
  <c r="J41" i="7"/>
  <c r="J43" i="7" s="1"/>
  <c r="G11" i="8" s="1"/>
  <c r="I53" i="9" s="1"/>
  <c r="J53" i="9" s="1"/>
  <c r="H37" i="7"/>
  <c r="J37" i="7"/>
  <c r="F32" i="7"/>
  <c r="H32" i="7"/>
  <c r="J32" i="7"/>
  <c r="F27" i="7"/>
  <c r="H27" i="7"/>
  <c r="H26" i="7"/>
  <c r="J26" i="7"/>
  <c r="H25" i="7"/>
  <c r="J25" i="7"/>
  <c r="H22" i="7"/>
  <c r="F7" i="8" s="1"/>
  <c r="G31" i="9" s="1"/>
  <c r="H31" i="9" s="1"/>
  <c r="F21" i="7"/>
  <c r="H21" i="7"/>
  <c r="F20" i="7"/>
  <c r="H20" i="7"/>
  <c r="J20" i="7"/>
  <c r="H19" i="7"/>
  <c r="I21" i="7" s="1"/>
  <c r="J21" i="7" s="1"/>
  <c r="J22" i="7" s="1"/>
  <c r="G7" i="8" s="1"/>
  <c r="I31" i="9" s="1"/>
  <c r="J31" i="9" s="1"/>
  <c r="J19" i="7"/>
  <c r="H16" i="7"/>
  <c r="F6" i="8" s="1"/>
  <c r="G30" i="9" s="1"/>
  <c r="H30" i="9" s="1"/>
  <c r="H15" i="7"/>
  <c r="J15" i="7"/>
  <c r="H14" i="7"/>
  <c r="J14" i="7"/>
  <c r="J16" i="7" s="1"/>
  <c r="G6" i="8" s="1"/>
  <c r="I30" i="9" s="1"/>
  <c r="J30" i="9" s="1"/>
  <c r="F6" i="7"/>
  <c r="F5" i="7"/>
  <c r="F102" i="9"/>
  <c r="J77" i="9"/>
  <c r="J58" i="7" l="1"/>
  <c r="G14" i="8" s="1"/>
  <c r="I9" i="7" s="1"/>
  <c r="J9" i="7" s="1"/>
  <c r="H48" i="7"/>
  <c r="F12" i="8" s="1"/>
  <c r="G54" i="9" s="1"/>
  <c r="H54" i="9" s="1"/>
  <c r="I63" i="7"/>
  <c r="J63" i="7" s="1"/>
  <c r="J64" i="7" s="1"/>
  <c r="G15" i="8" s="1"/>
  <c r="I10" i="7" s="1"/>
  <c r="J10" i="7" s="1"/>
  <c r="J11" i="7" s="1"/>
  <c r="G5" i="8" s="1"/>
  <c r="I29" i="9" s="1"/>
  <c r="J29" i="9" s="1"/>
  <c r="H70" i="7"/>
  <c r="F16" i="8" s="1"/>
  <c r="G36" i="7" s="1"/>
  <c r="H36" i="7" s="1"/>
  <c r="H38" i="7" s="1"/>
  <c r="F10" i="8" s="1"/>
  <c r="G34" i="9" s="1"/>
  <c r="H34" i="9" s="1"/>
  <c r="K56" i="7"/>
  <c r="K67" i="7"/>
  <c r="H28" i="7"/>
  <c r="F8" i="8" s="1"/>
  <c r="G32" i="9" s="1"/>
  <c r="H32" i="9" s="1"/>
  <c r="F67" i="7"/>
  <c r="L67" i="7" s="1"/>
  <c r="K20" i="7"/>
  <c r="K55" i="7"/>
  <c r="J99" i="9"/>
  <c r="I10" i="10" s="1"/>
  <c r="J10" i="10" s="1"/>
  <c r="K102" i="9"/>
  <c r="K5" i="7"/>
  <c r="K32" i="7"/>
  <c r="H58" i="7"/>
  <c r="F14" i="8" s="1"/>
  <c r="G9" i="7" s="1"/>
  <c r="H9" i="7" s="1"/>
  <c r="H11" i="7" s="1"/>
  <c r="F5" i="8" s="1"/>
  <c r="G29" i="9" s="1"/>
  <c r="H29" i="9" s="1"/>
  <c r="H51" i="9" s="1"/>
  <c r="G8" i="10" s="1"/>
  <c r="H8" i="10" s="1"/>
  <c r="J123" i="9"/>
  <c r="I11" i="10" s="1"/>
  <c r="J11" i="10" s="1"/>
  <c r="L102" i="9"/>
  <c r="H123" i="9"/>
  <c r="G11" i="10" s="1"/>
  <c r="H11" i="10" s="1"/>
  <c r="L101" i="9"/>
  <c r="L123" i="9" s="1"/>
  <c r="F123" i="9"/>
  <c r="E11" i="10" s="1"/>
  <c r="F11" i="10" s="1"/>
  <c r="L11" i="10" s="1"/>
  <c r="T11" i="10" s="1"/>
  <c r="E25" i="3" s="1"/>
  <c r="K101" i="9"/>
  <c r="H99" i="9"/>
  <c r="G10" i="10" s="1"/>
  <c r="H10" i="10" s="1"/>
  <c r="L78" i="9"/>
  <c r="K78" i="9"/>
  <c r="L77" i="9"/>
  <c r="F99" i="9"/>
  <c r="E10" i="10" s="1"/>
  <c r="F10" i="10" s="1"/>
  <c r="K77" i="9"/>
  <c r="J75" i="9"/>
  <c r="I9" i="10" s="1"/>
  <c r="J9" i="10" s="1"/>
  <c r="H75" i="9"/>
  <c r="G9" i="10" s="1"/>
  <c r="H9" i="10" s="1"/>
  <c r="F27" i="9"/>
  <c r="E7" i="10" s="1"/>
  <c r="F7" i="10" s="1"/>
  <c r="L7" i="10" s="1"/>
  <c r="L68" i="7"/>
  <c r="J70" i="7"/>
  <c r="G16" i="8" s="1"/>
  <c r="I31" i="7" s="1"/>
  <c r="J31" i="7" s="1"/>
  <c r="J33" i="7" s="1"/>
  <c r="G9" i="8" s="1"/>
  <c r="I33" i="9" s="1"/>
  <c r="J33" i="9" s="1"/>
  <c r="G31" i="7"/>
  <c r="H31" i="7" s="1"/>
  <c r="H33" i="7" s="1"/>
  <c r="F9" i="8" s="1"/>
  <c r="G33" i="9" s="1"/>
  <c r="H33" i="9" s="1"/>
  <c r="L62" i="7"/>
  <c r="L61" i="7"/>
  <c r="F64" i="7"/>
  <c r="L64" i="7" s="1"/>
  <c r="K57" i="7"/>
  <c r="F57" i="7"/>
  <c r="L57" i="7" s="1"/>
  <c r="L56" i="7"/>
  <c r="F55" i="7"/>
  <c r="L51" i="7"/>
  <c r="L52" i="7"/>
  <c r="L46" i="7"/>
  <c r="K46" i="7"/>
  <c r="L41" i="7"/>
  <c r="F43" i="7"/>
  <c r="L43" i="7" s="1"/>
  <c r="K41" i="7"/>
  <c r="L37" i="7"/>
  <c r="K37" i="7"/>
  <c r="L32" i="7"/>
  <c r="F26" i="7"/>
  <c r="L26" i="7" s="1"/>
  <c r="I27" i="7"/>
  <c r="J27" i="7" s="1"/>
  <c r="J28" i="7" s="1"/>
  <c r="G8" i="8" s="1"/>
  <c r="I32" i="9" s="1"/>
  <c r="J32" i="9" s="1"/>
  <c r="L25" i="7"/>
  <c r="K25" i="7"/>
  <c r="L20" i="7"/>
  <c r="L19" i="7"/>
  <c r="F22" i="7"/>
  <c r="L22" i="7" s="1"/>
  <c r="K19" i="7"/>
  <c r="F15" i="7"/>
  <c r="L15" i="7" s="1"/>
  <c r="L14" i="7"/>
  <c r="K14" i="7"/>
  <c r="H5" i="7"/>
  <c r="H6" i="7" s="1"/>
  <c r="F4" i="8" s="1"/>
  <c r="G5" i="9" s="1"/>
  <c r="H5" i="9" s="1"/>
  <c r="H27" i="9" s="1"/>
  <c r="G7" i="10" s="1"/>
  <c r="H7" i="10" s="1"/>
  <c r="L69" i="7"/>
  <c r="K69" i="7"/>
  <c r="L63" i="7"/>
  <c r="E13" i="8"/>
  <c r="F47" i="7"/>
  <c r="L47" i="7" s="1"/>
  <c r="K42" i="7"/>
  <c r="L21" i="7"/>
  <c r="K21" i="7"/>
  <c r="E4" i="8"/>
  <c r="E5" i="9" s="1"/>
  <c r="F5" i="9" s="1"/>
  <c r="L5" i="9" s="1"/>
  <c r="L27" i="9" s="1"/>
  <c r="K11" i="10"/>
  <c r="F48" i="7" l="1"/>
  <c r="L48" i="7" s="1"/>
  <c r="F16" i="7"/>
  <c r="L16" i="7" s="1"/>
  <c r="F28" i="7"/>
  <c r="L28" i="7" s="1"/>
  <c r="K7" i="10"/>
  <c r="H13" i="8"/>
  <c r="E55" i="9"/>
  <c r="F70" i="7"/>
  <c r="L70" i="7" s="1"/>
  <c r="L10" i="10"/>
  <c r="K63" i="7"/>
  <c r="L5" i="7"/>
  <c r="K5" i="9"/>
  <c r="L99" i="9"/>
  <c r="K10" i="10"/>
  <c r="G6" i="10"/>
  <c r="H6" i="10" s="1"/>
  <c r="G5" i="10" s="1"/>
  <c r="H5" i="10" s="1"/>
  <c r="E8" i="3" s="1"/>
  <c r="H27" i="10"/>
  <c r="I36" i="7"/>
  <c r="J36" i="7" s="1"/>
  <c r="J38" i="7" s="1"/>
  <c r="G10" i="8" s="1"/>
  <c r="I34" i="9" s="1"/>
  <c r="J34" i="9" s="1"/>
  <c r="J51" i="9" s="1"/>
  <c r="I8" i="10" s="1"/>
  <c r="J8" i="10" s="1"/>
  <c r="I6" i="10" s="1"/>
  <c r="J6" i="10" s="1"/>
  <c r="I5" i="10" s="1"/>
  <c r="J5" i="10" s="1"/>
  <c r="E15" i="8"/>
  <c r="L55" i="7"/>
  <c r="F58" i="7"/>
  <c r="E12" i="8"/>
  <c r="E11" i="8"/>
  <c r="L27" i="7"/>
  <c r="K27" i="7"/>
  <c r="E8" i="8"/>
  <c r="E7" i="8"/>
  <c r="E6" i="8"/>
  <c r="H4" i="8"/>
  <c r="L6" i="7"/>
  <c r="J27" i="10" l="1"/>
  <c r="E11" i="3"/>
  <c r="E15" i="3"/>
  <c r="E14" i="3"/>
  <c r="H8" i="8"/>
  <c r="E32" i="9"/>
  <c r="H12" i="8"/>
  <c r="E54" i="9"/>
  <c r="E16" i="8"/>
  <c r="F55" i="9"/>
  <c r="L55" i="9" s="1"/>
  <c r="K55" i="9"/>
  <c r="H11" i="8"/>
  <c r="E53" i="9"/>
  <c r="H6" i="8"/>
  <c r="E30" i="9"/>
  <c r="H7" i="8"/>
  <c r="E31" i="9"/>
  <c r="E17" i="3"/>
  <c r="E9" i="3"/>
  <c r="E10" i="3" s="1"/>
  <c r="H16" i="8"/>
  <c r="E31" i="7"/>
  <c r="E36" i="7"/>
  <c r="H15" i="8"/>
  <c r="E10" i="7"/>
  <c r="L58" i="7"/>
  <c r="E14" i="8"/>
  <c r="F54" i="9" l="1"/>
  <c r="L54" i="9" s="1"/>
  <c r="K54" i="9"/>
  <c r="F30" i="9"/>
  <c r="L30" i="9" s="1"/>
  <c r="K30" i="9"/>
  <c r="F32" i="9"/>
  <c r="L32" i="9" s="1"/>
  <c r="K32" i="9"/>
  <c r="F31" i="9"/>
  <c r="L31" i="9" s="1"/>
  <c r="K31" i="9"/>
  <c r="F53" i="9"/>
  <c r="K53" i="9"/>
  <c r="E12" i="3"/>
  <c r="E13" i="3"/>
  <c r="K36" i="7"/>
  <c r="F36" i="7"/>
  <c r="F31" i="7"/>
  <c r="K31" i="7"/>
  <c r="F10" i="7"/>
  <c r="L10" i="7" s="1"/>
  <c r="K10" i="7"/>
  <c r="H14" i="8"/>
  <c r="E9" i="7"/>
  <c r="F75" i="9" l="1"/>
  <c r="E9" i="10" s="1"/>
  <c r="L53" i="9"/>
  <c r="L75" i="9" s="1"/>
  <c r="F38" i="7"/>
  <c r="L36" i="7"/>
  <c r="F33" i="7"/>
  <c r="L31" i="7"/>
  <c r="F9" i="7"/>
  <c r="K9" i="7"/>
  <c r="K9" i="10" l="1"/>
  <c r="F9" i="10"/>
  <c r="L9" i="10" s="1"/>
  <c r="L33" i="7"/>
  <c r="E9" i="8"/>
  <c r="L38" i="7"/>
  <c r="E10" i="8"/>
  <c r="L9" i="7"/>
  <c r="F11" i="7"/>
  <c r="H10" i="8" l="1"/>
  <c r="E34" i="9"/>
  <c r="H9" i="8"/>
  <c r="E33" i="9"/>
  <c r="L11" i="7"/>
  <c r="E5" i="8"/>
  <c r="F33" i="9" l="1"/>
  <c r="L33" i="9" s="1"/>
  <c r="K33" i="9"/>
  <c r="F34" i="9"/>
  <c r="L34" i="9" s="1"/>
  <c r="K34" i="9"/>
  <c r="H5" i="8"/>
  <c r="E29" i="9"/>
  <c r="K29" i="9" l="1"/>
  <c r="F29" i="9"/>
  <c r="F51" i="9" l="1"/>
  <c r="E8" i="10" s="1"/>
  <c r="L29" i="9"/>
  <c r="L51" i="9" s="1"/>
  <c r="F8" i="10" l="1"/>
  <c r="K8" i="10"/>
  <c r="L8" i="10" l="1"/>
  <c r="E6" i="10"/>
  <c r="K6" i="10" l="1"/>
  <c r="F6" i="10"/>
  <c r="E5" i="10" l="1"/>
  <c r="L6" i="10"/>
  <c r="F5" i="10" l="1"/>
  <c r="K5" i="10"/>
  <c r="E4" i="3" l="1"/>
  <c r="E7" i="3" s="1"/>
  <c r="F27" i="10"/>
  <c r="L5" i="10"/>
  <c r="L27" i="10" s="1"/>
  <c r="E16" i="3" l="1"/>
  <c r="E19" i="3"/>
  <c r="E20" i="3"/>
  <c r="E18" i="3"/>
  <c r="E21" i="3" l="1"/>
  <c r="E22" i="3" l="1"/>
  <c r="E23" i="3" l="1"/>
  <c r="E26" i="3" l="1"/>
  <c r="E27" i="3" s="1"/>
  <c r="E28" i="3" s="1"/>
  <c r="E29" i="3" s="1"/>
</calcChain>
</file>

<file path=xl/sharedStrings.xml><?xml version="1.0" encoding="utf-8"?>
<sst xmlns="http://schemas.openxmlformats.org/spreadsheetml/2006/main" count="1464" uniqueCount="390">
  <si>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</si>
  <si>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</si>
  <si>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</si>
  <si>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</si>
  <si>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</si>
  <si>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</si>
  <si>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</si>
  <si>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</si>
  <si>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</si>
  <si>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</si>
  <si>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</si>
  <si>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</si>
  <si>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</si>
  <si>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</si>
  <si>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</si>
  <si>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</si>
  <si>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</si>
  <si>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</si>
  <si>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</si>
  <si>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</si>
  <si>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</si>
  <si>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</si>
  <si>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</si>
  <si>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</si>
  <si>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</si>
  <si>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</si>
  <si>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</si>
  <si>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</si>
  <si>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</si>
  <si>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</si>
  <si>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</si>
  <si>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</si>
  <si>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</si>
  <si>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</si>
  <si>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</si>
  <si>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</si>
  <si>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</si>
  <si>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</si>
  <si>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</si>
  <si>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</si>
  <si>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</si>
  <si>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</si>
  <si>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</si>
  <si>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</si>
  <si>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</si>
  <si>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</si>
  <si>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</si>
  <si>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</si>
  <si>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</si>
  <si>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</si>
  <si>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의정부소방서 소규모(환경개선)공사/송산</t>
  </si>
  <si>
    <t/>
  </si>
  <si>
    <t>01</t>
  </si>
  <si>
    <t>0101  송산119안전센터</t>
  </si>
  <si>
    <t>0101</t>
  </si>
  <si>
    <t>010101  가  설  공  사</t>
  </si>
  <si>
    <t>010101</t>
  </si>
  <si>
    <t>건축물 현장정리</t>
  </si>
  <si>
    <t>지붕방수공사</t>
  </si>
  <si>
    <t>M2</t>
  </si>
  <si>
    <t>호표 1</t>
  </si>
  <si>
    <t>578E214F8B746908278D1091901B1A</t>
  </si>
  <si>
    <t>T</t>
  </si>
  <si>
    <t>F</t>
  </si>
  <si>
    <t>010101578E214F8B746908278D1091901B1A</t>
  </si>
  <si>
    <t>[ 합           계 ]</t>
  </si>
  <si>
    <t>TOTAL</t>
  </si>
  <si>
    <t>010102  방  수  공  사</t>
  </si>
  <si>
    <t>010102</t>
  </si>
  <si>
    <t>구배모르타르 바름</t>
  </si>
  <si>
    <t>바닥, 100mm</t>
  </si>
  <si>
    <t>호표 2</t>
  </si>
  <si>
    <t>578E414C8F7760F2176A5B3C9636A5</t>
  </si>
  <si>
    <t>010102578E414C8F7760F2176A5B3C9636A5</t>
  </si>
  <si>
    <t>섬유보강재혼합</t>
  </si>
  <si>
    <t>무근에혼합</t>
  </si>
  <si>
    <t>M3</t>
  </si>
  <si>
    <t>호표 3</t>
  </si>
  <si>
    <t>578E7146FE70367187B0DBA29A404B</t>
  </si>
  <si>
    <t>010102578E7146FE70367187B0DBA29A404B</t>
  </si>
  <si>
    <t>바탕면 갈기 및 청소</t>
  </si>
  <si>
    <t>바닥</t>
  </si>
  <si>
    <t>호표 4</t>
  </si>
  <si>
    <t>578EB149987B53A7E7F91C86985AAA</t>
  </si>
  <si>
    <t>010102578EB149987B53A7E7F91C86985AAA</t>
  </si>
  <si>
    <t>수직부</t>
  </si>
  <si>
    <t>호표 5</t>
  </si>
  <si>
    <t>578EB149987B53A7E7F92D10988DBD</t>
  </si>
  <si>
    <t>010102578EB149987B53A7E7F92D10988DBD</t>
  </si>
  <si>
    <t>우레탄방수- 프라이머 포함</t>
  </si>
  <si>
    <t>수직 3mm, 노출</t>
  </si>
  <si>
    <t>호표 6</t>
  </si>
  <si>
    <t>578EB149BB796C2B5751D06F927C12</t>
  </si>
  <si>
    <t>010102578EB149BB796C2B5751D06F927C12</t>
  </si>
  <si>
    <t>수직 1mm, 노출</t>
  </si>
  <si>
    <t>호표 7</t>
  </si>
  <si>
    <t>578EB149BB796C2B5751D06F927D36</t>
  </si>
  <si>
    <t>010102578EB149BB796C2B5751D06F927D36</t>
  </si>
  <si>
    <t>010103  기  타  공  사</t>
  </si>
  <si>
    <t>010103</t>
  </si>
  <si>
    <t>소형실외기 이전재설치</t>
  </si>
  <si>
    <t>EA</t>
  </si>
  <si>
    <t>호표 8</t>
  </si>
  <si>
    <t>578F21469F7022F067920C3A99B009</t>
  </si>
  <si>
    <t>010103578F21469F7022F067920C3A99B009</t>
  </si>
  <si>
    <t>멀티실외기 이전재설치</t>
  </si>
  <si>
    <t>호표 9</t>
  </si>
  <si>
    <t>578F21469F7022F067920C3A99B008</t>
  </si>
  <si>
    <t>010103578F21469F7022F067920C3A99B008</t>
  </si>
  <si>
    <t>구배모르타르 철거</t>
  </si>
  <si>
    <t>호표 10</t>
  </si>
  <si>
    <t>578F21469F7022F0678033879C2616</t>
  </si>
  <si>
    <t>010103578F21469F7022F0678033879C2616</t>
  </si>
  <si>
    <t>010104  골    재    비</t>
  </si>
  <si>
    <t>010104</t>
  </si>
  <si>
    <t>모래</t>
  </si>
  <si>
    <t>모래, 세척사, 도착도</t>
  </si>
  <si>
    <t>자재 2</t>
  </si>
  <si>
    <t>50881140437963D127AC664495865F59BA2699</t>
  </si>
  <si>
    <t>01010450881140437963D127AC664495865F59BA2699</t>
  </si>
  <si>
    <t>시멘트</t>
  </si>
  <si>
    <t>대리점</t>
  </si>
  <si>
    <t>포</t>
  </si>
  <si>
    <t>자재 4</t>
  </si>
  <si>
    <t>50A4D14EAE7FFAEE070CF9DF9C3309859B43A3</t>
  </si>
  <si>
    <t>01010450A4D14EAE7FFAEE070CF9DF9C3309859B43A3</t>
  </si>
  <si>
    <t>0102  건설폐기물처리비</t>
  </si>
  <si>
    <t>0102</t>
  </si>
  <si>
    <t>6</t>
  </si>
  <si>
    <t>혼합건설폐기물</t>
  </si>
  <si>
    <t>건설폐재류에 가연성 5% 이하 혼합</t>
  </si>
  <si>
    <t>TON</t>
  </si>
  <si>
    <t>자재 6</t>
  </si>
  <si>
    <t>578E214F8B746A2E1701208E92A76A</t>
  </si>
  <si>
    <t>0102578E214F8B746A2E1701208E92A76A</t>
  </si>
  <si>
    <t>건설폐기물 상차 및 운반비 - 중량 기준</t>
  </si>
  <si>
    <t>중간처리 대상, 24ton 덤프트럭, 30km</t>
  </si>
  <si>
    <t>자재 7</t>
  </si>
  <si>
    <t>578E214F8B746A2F379E905D9B3173</t>
  </si>
  <si>
    <t>0102578E214F8B746A2F379E905D9B3173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</si>
  <si>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</si>
  <si>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</si>
  <si>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</si>
  <si>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</si>
  <si>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</si>
  <si>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</si>
  <si>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</si>
  <si>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</si>
  <si>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</si>
  <si>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</si>
  <si>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</si>
  <si>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</si>
  <si>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</si>
  <si>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</si>
  <si>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</si>
  <si>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</si>
  <si>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</si>
  <si>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</si>
  <si>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</si>
  <si>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</si>
  <si>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건축물 현장정리  지붕방수공사  M2     ( 호표 1 )</t>
  </si>
  <si>
    <t>보통인부</t>
  </si>
  <si>
    <t>일반공사 직종</t>
  </si>
  <si>
    <t>인</t>
  </si>
  <si>
    <t>노임 1</t>
  </si>
  <si>
    <t>575DF14F0C7AF41327E0E09A93C5EB9D4571B8</t>
  </si>
  <si>
    <t>578E214F8B746908278D1091901B1A575DF14F0C7AF41327E0E09A93C5EB9D4571B8</t>
  </si>
  <si>
    <t xml:space="preserve"> [ 합          계 ]</t>
  </si>
  <si>
    <t>구배모르타르 바름  바닥, 100mm  M2     ( 호표 2 )</t>
  </si>
  <si>
    <t>모르타르 배합(배합품 포함)</t>
  </si>
  <si>
    <t>배합용적비 1:3, 시멘트, 모래 별도</t>
  </si>
  <si>
    <t>호표 11</t>
  </si>
  <si>
    <t>578E414C8F77634547A20A7495CA81</t>
  </si>
  <si>
    <t>578E414C8F7760F2176A5B3C9636A5578E414C8F77634547A20A7495CA81</t>
  </si>
  <si>
    <t>바탕 고르기</t>
  </si>
  <si>
    <t>바닥, 24mm 이하 기준</t>
  </si>
  <si>
    <t>호표 12</t>
  </si>
  <si>
    <t>578EE14CCC7BEFCBF7CA89519EBEFD</t>
  </si>
  <si>
    <t>578E414C8F7760F2176A5B3C9636A5578EE14CCC7BEFCBF7CA89519EBEFD</t>
  </si>
  <si>
    <t>섬유보강재혼합  무근에혼합  M3     ( 호표 3 )</t>
  </si>
  <si>
    <t>콘크리트섬유보강재</t>
  </si>
  <si>
    <t>㎥</t>
  </si>
  <si>
    <t>자재 5</t>
  </si>
  <si>
    <t>50A4D14EAE784DAEC712693A9237FA65136122</t>
  </si>
  <si>
    <t>578E7146FE70367187B0DBA29A404B50A4D14EAE784DAEC712693A9237FA65136122</t>
  </si>
  <si>
    <t>578E7146FE70367187B0DBA29A404B575DF14F0C7AF41327E0E09A93C5EB9D4571B8</t>
  </si>
  <si>
    <t>바탕면 갈기 및 청소  바닥  M2     ( 호표 4 )</t>
  </si>
  <si>
    <t>방수공</t>
  </si>
  <si>
    <t>노임 2</t>
  </si>
  <si>
    <t>575DF14F0C7AF41327E0E09A93C5EB9D457361</t>
  </si>
  <si>
    <t>578EB149987B53A7E7F91C86985AAA575DF14F0C7AF41327E0E09A93C5EB9D457361</t>
  </si>
  <si>
    <t>578EB149987B53A7E7F91C86985AAA575DF14F0C7AF41327E0E09A93C5EB9D4571B8</t>
  </si>
  <si>
    <t>공구손료</t>
  </si>
  <si>
    <t>인력품의 6%</t>
  </si>
  <si>
    <t>식</t>
  </si>
  <si>
    <t>5694E14A30753EC807E008829CBE001</t>
  </si>
  <si>
    <t>578EB149987B53A7E7F91C86985AAA5694E14A30753EC807E008829CBE001</t>
  </si>
  <si>
    <t>바탕면 갈기 및 청소  수직부  M2     ( 호표 5 )</t>
  </si>
  <si>
    <t>578EB149987B53A7E7F92D10988DBD575DF14F0C7AF41327E0E09A93C5EB9D457361</t>
  </si>
  <si>
    <t>578EB149987B53A7E7F92D10988DBD575DF14F0C7AF41327E0E09A93C5EB9D4571B8</t>
  </si>
  <si>
    <t>578EB149987B53A7E7F92D10988DBD5694E14A30753EC807E008829CBE001</t>
  </si>
  <si>
    <t>우레탄방수- 프라이머 포함  수직 3mm, 노출  M2  건축 12-1,2,5   ( 호표 6 )</t>
  </si>
  <si>
    <t>건축 12-1,2,5</t>
  </si>
  <si>
    <t>방수프라이머 바름</t>
  </si>
  <si>
    <t>롤러 1층(회) 바름 기준</t>
  </si>
  <si>
    <t>호표 13</t>
  </si>
  <si>
    <t>578EB149987B53A417A6D947981AA7</t>
  </si>
  <si>
    <t>578EB149BB796C2B5751D06F927C12578EB149987B53A417A6D947981AA7</t>
  </si>
  <si>
    <t>우레탄도막방수</t>
  </si>
  <si>
    <t>벽, 노출 3MM</t>
  </si>
  <si>
    <t>㎡</t>
  </si>
  <si>
    <t>자재 8</t>
  </si>
  <si>
    <t>578EB149BB7A75CAA70B2C019FA711</t>
  </si>
  <si>
    <t>578EB149BB796C2B5751D06F927C12578EB149BB7A75CAA70B2C019FA711</t>
  </si>
  <si>
    <t>우레탄방수- 프라이머 포함  수직 1mm, 노출  M2  건축 12-1,2,5   ( 호표 7 )</t>
  </si>
  <si>
    <t>578EB149BB796C2B5751D06F927D36578EB149987B53A417A6D947981AA7</t>
  </si>
  <si>
    <t>벽, 노출 1MM</t>
  </si>
  <si>
    <t>자재 9</t>
  </si>
  <si>
    <t>578EB149BB7A75CAA70B3E9D968422</t>
  </si>
  <si>
    <t>578EB149BB796C2B5751D06F927D36578EB149BB7A75CAA70B3E9D968422</t>
  </si>
  <si>
    <t>소형실외기 이전재설치    EA     ( 호표 8 )</t>
  </si>
  <si>
    <t>578F21469F7022F067920C3A99B009575DF14F0C7AF41327E0E09A93C5EB9D4571B8</t>
  </si>
  <si>
    <t>인력품의 10%</t>
  </si>
  <si>
    <t>578F21469F7022F067920C3A99B0095694E14A30753EC807E008829CBE001</t>
  </si>
  <si>
    <t>멀티실외기 이전재설치    EA     ( 호표 9 )</t>
  </si>
  <si>
    <t>배관공</t>
  </si>
  <si>
    <t>노임 4</t>
  </si>
  <si>
    <t>575DF14F0C7AF41327E0E09A93C5EB9D457248</t>
  </si>
  <si>
    <t>578F21469F7022F067920C3A99B008575DF14F0C7AF41327E0E09A93C5EB9D457248</t>
  </si>
  <si>
    <t>578F21469F7022F067920C3A99B0085694E14A30753EC807E008829CBE001</t>
  </si>
  <si>
    <t>구배모르타르 철거  바닥  M2  건축 12-2-1   ( 호표 10 )</t>
  </si>
  <si>
    <t>건축 12-2-1</t>
  </si>
  <si>
    <t>578F21469F7022F0678033879C2616575DF14F0C7AF41327E0E09A93C5EB9D4571B8</t>
  </si>
  <si>
    <t>모르타르 배합(배합품 포함)  배합용적비 1:3, 시멘트, 모래 별도  M3  건축 9-1-1   ( 호표 11 )</t>
  </si>
  <si>
    <t>건축 9-1-1</t>
  </si>
  <si>
    <t>시멘트(별도)</t>
  </si>
  <si>
    <t>kg</t>
  </si>
  <si>
    <t>자재 3</t>
  </si>
  <si>
    <t>50A4D14EAE7FFAEE070CF9DF9C3309859B43A6</t>
  </si>
  <si>
    <t>578E414C8F77634547A20A7495CA8150A4D14EAE7FFAEE070CF9DF9C3309859B43A6</t>
  </si>
  <si>
    <t>(별도)</t>
  </si>
  <si>
    <t>자재 1</t>
  </si>
  <si>
    <t>50881140437963D127AC664495865F59BA269B</t>
  </si>
  <si>
    <t>578E414C8F77634547A20A7495CA8150881140437963D127AC664495865F59BA269B</t>
  </si>
  <si>
    <t>578E414C8F77634547A20A7495CA81575DF14F0C7AF41327E0E09A93C5EB9D4571B8</t>
  </si>
  <si>
    <t>바탕 고르기  바닥, 24mm 이하 기준  M2  건축 3-1-1   ( 호표 12 )</t>
  </si>
  <si>
    <t>건축 3-1-1</t>
  </si>
  <si>
    <t>미장공</t>
  </si>
  <si>
    <t>노임 3</t>
  </si>
  <si>
    <t>575DF14F0C7AF41327E0E09A93C5EB9D457360</t>
  </si>
  <si>
    <t>578EE14CCC7BEFCBF7CA89519EBEFD575DF14F0C7AF41327E0E09A93C5EB9D457360</t>
  </si>
  <si>
    <t>578EE14CCC7BEFCBF7CA89519EBEFD575DF14F0C7AF41327E0E09A93C5EB9D4571B8</t>
  </si>
  <si>
    <t>인력품의 2%</t>
  </si>
  <si>
    <t>578EE14CCC7BEFCBF7CA89519EBEFD5694E14A30753EC807E008829CBE001</t>
  </si>
  <si>
    <t>방수프라이머 바름  롤러 1층(회) 바름 기준  M2  건축 6-1-2   ( 호표 13 )</t>
  </si>
  <si>
    <t>건축 6-1-2</t>
  </si>
  <si>
    <t>578EB149987B53A417A6D947981AA7575DF14F0C7AF41327E0E09A93C5EB9D457361</t>
  </si>
  <si>
    <t>578EB149987B53A417A6D947981AA7575DF14F0C7AF41327E0E09A93C5EB9D4571B8</t>
  </si>
  <si>
    <t>578EB149987B53A417A6D947981AA75694E14A30753EC807E008829CBE001</t>
  </si>
  <si>
    <t>코드</t>
  </si>
  <si>
    <t>규격</t>
  </si>
  <si>
    <t>단 가 대 비 표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</si>
  <si>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</si>
  <si>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</si>
  <si>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</si>
  <si>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</si>
  <si>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</si>
  <si>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</si>
  <si>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</si>
  <si>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</si>
  <si>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</si>
  <si>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</si>
  <si>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별도</t>
  </si>
  <si>
    <t>C</t>
  </si>
  <si>
    <t>2</t>
  </si>
  <si>
    <t>B</t>
  </si>
  <si>
    <t>공 사 원 가 계 산 서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</si>
  <si>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</si>
  <si>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</si>
  <si>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</si>
  <si>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</si>
  <si>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</si>
  <si>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</si>
  <si>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</si>
  <si>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</si>
  <si>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</si>
  <si>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</si>
  <si>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</si>
  <si>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</si>
  <si>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</si>
  <si>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</si>
  <si>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</si>
  <si>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</si>
  <si>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</si>
  <si>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</si>
  <si>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</si>
  <si>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12.5%</t>
  </si>
  <si>
    <t>BS</t>
  </si>
  <si>
    <t>C2</t>
  </si>
  <si>
    <t>경              비</t>
  </si>
  <si>
    <t>C4</t>
  </si>
  <si>
    <t>산  재  보  험  료</t>
  </si>
  <si>
    <t>노무비 * 3.7%</t>
  </si>
  <si>
    <t>C5</t>
  </si>
  <si>
    <t>고  용  보  험  료</t>
  </si>
  <si>
    <t>노무비 * 1.01%</t>
  </si>
  <si>
    <t>C6</t>
  </si>
  <si>
    <t>국민  건강  보험료</t>
  </si>
  <si>
    <t>직접노무비 * 3.495%</t>
  </si>
  <si>
    <t>C7</t>
  </si>
  <si>
    <t>국민  연금  보험료</t>
  </si>
  <si>
    <t>직접노무비 * 4.5%</t>
  </si>
  <si>
    <t>CA</t>
  </si>
  <si>
    <t>산업안전보건관리비</t>
  </si>
  <si>
    <t>(재료비+직노+관급자재비) * 2.93%</t>
  </si>
  <si>
    <t>CB</t>
  </si>
  <si>
    <t>노인장기요양보험료</t>
  </si>
  <si>
    <t>건강보험료 * 12.27%</t>
  </si>
  <si>
    <t>CH</t>
  </si>
  <si>
    <t>환  경  보  전  비</t>
  </si>
  <si>
    <t>(재료비+직노+경비) * 0.3%</t>
  </si>
  <si>
    <t>CG</t>
  </si>
  <si>
    <t>기   타    경   비</t>
  </si>
  <si>
    <t>(재료비+노무비) * 7.8%</t>
  </si>
  <si>
    <t>CL</t>
  </si>
  <si>
    <t>건설기계대여금지급보증서발급수수료</t>
  </si>
  <si>
    <t>(재료비+직노+경비) * 0.1%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</si>
  <si>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</si>
  <si>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</si>
  <si>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</si>
  <si>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</si>
  <si>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</si>
  <si>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</si>
  <si>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</si>
  <si>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</si>
  <si>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</si>
  <si>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D5</t>
  </si>
  <si>
    <t>폐기물처리비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</si>
  <si>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</si>
  <si>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</si>
  <si>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</si>
  <si>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</si>
  <si>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</si>
  <si>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</si>
  <si>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</si>
  <si>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</si>
  <si>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</si>
  <si>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이 Sheet는 수정하지 마십시요</t>
  </si>
  <si>
    <t>공사구분</t>
  </si>
  <si>
    <t>A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</si>
  <si>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</si>
  <si>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</si>
  <si>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</si>
  <si>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</si>
  <si>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</si>
  <si>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</si>
  <si>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</si>
  <si>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</si>
  <si>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</si>
  <si>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</si>
  <si>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</si>
  <si>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</si>
  <si>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</si>
  <si>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</si>
  <si>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</si>
  <si>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</si>
  <si>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</si>
  <si>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</si>
  <si>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</si>
  <si>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</si>
  <si>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</si>
  <si>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</si>
  <si>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</si>
  <si>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</si>
  <si>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</si>
  <si>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</si>
  <si>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</si>
  <si>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운    반    비</t>
  </si>
  <si>
    <t>C1</t>
  </si>
  <si>
    <t>도급자관급자재</t>
  </si>
  <si>
    <t>DJ</t>
  </si>
  <si>
    <t>사 급 자 재 비</t>
  </si>
  <si>
    <t>D3</t>
  </si>
  <si>
    <t>외    자    재</t>
  </si>
  <si>
    <t>관급자관급자재</t>
  </si>
  <si>
    <t>DK</t>
  </si>
  <si>
    <t>...</t>
  </si>
  <si>
    <t>1개월이상</t>
    <phoneticPr fontId="1" type="noConversion"/>
  </si>
  <si>
    <t>공사명 : 의정부소방서 송산119안전센터 옥상방수 공사</t>
    <phoneticPr fontId="1" type="noConversion"/>
  </si>
  <si>
    <t>의정부소방서 송산119안전센터 옥상방수 공사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</si>
</sst>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#,###;\-#,###;#;"/>
    <numFmt numFmtId="178" formatCode="#,##0.00#"/>
    <numFmt numFmtId="179" formatCode="#,##0.0"/>
    <numFmt numFmtId="180" formatCode="#,##0.00#;\-#,##0.00#;#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0" fontId="5" fillId="0" borderId="1" xfId="0" quotePrefix="1" applyNumberFormat="1" applyFont="1" applyBorder="1" applyAlignment="1">
      <alignment vertical="center" wrapText="1"/>
    </xf>
    <xf numFmtId="180" fontId="5" fillId="0" borderId="1" xfId="0" applyNumberFormat="1" applyFont="1" applyBorder="1" applyAlignment="1">
      <alignment vertical="center" wrapText="1"/>
    </xf>
    <xf numFmtId="180" fontId="0" fillId="0" borderId="0" xfId="0" applyNumberForma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03CF-CAB2-470C-889D-34E48A513494}">
  <sheetPr>
    <pageSetUpPr fitToPage="1"/>
  </sheetPr>
  <dimension ref="A1:G29"/>
  <sheetViews>
    <sheetView tabSelected="1" topLeftCell="B1" workbookViewId="0">
      <selection activeCell="B2" sqref="B2:E2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 x14ac:dyDescent="0.3">
      <c r="B1" s="24" t="s">
        <v>276</v>
      </c>
      <c r="C1" s="24"/>
      <c r="D1" s="24"/>
      <c r="E1" s="24"/>
      <c r="F1" s="24"/>
      <c r="G1" s="24"/>
    </row>
    <row r="2" spans="1:7" ht="21.95" customHeight="1" x14ac:dyDescent="0.3">
      <c r="B2" s="25" t="s">
        <v>388</v>
      </c>
      <c r="C2" s="25"/>
      <c r="D2" s="25"/>
      <c r="E2" s="25"/>
      <c r="F2" s="26"/>
      <c r="G2" s="26"/>
    </row>
    <row r="3" spans="1:7" ht="21.95" customHeight="1" x14ac:dyDescent="0.3">
      <c r="B3" s="27" t="s">
        <v>277</v>
      </c>
      <c r="C3" s="27"/>
      <c r="D3" s="27"/>
      <c r="E3" s="18" t="s">
        <v>278</v>
      </c>
      <c r="F3" s="18" t="s">
        <v>279</v>
      </c>
      <c r="G3" s="18" t="s">
        <v>147</v>
      </c>
    </row>
    <row r="4" spans="1:7" ht="21.95" customHeight="1" x14ac:dyDescent="0.3">
      <c r="A4" s="1" t="s">
        <v>284</v>
      </c>
      <c r="B4" s="28" t="s">
        <v>280</v>
      </c>
      <c r="C4" s="28" t="s">
        <v>281</v>
      </c>
      <c r="D4" s="19" t="s">
        <v>285</v>
      </c>
      <c r="E4" s="20">
        <f>TRUNC(공종별집계표!F5, 0)</f>
        <v>0</v>
      </c>
      <c r="F4" s="12" t="s">
        <v>51</v>
      </c>
      <c r="G4" s="12" t="s">
        <v>51</v>
      </c>
    </row>
    <row r="5" spans="1:7" ht="21.95" customHeight="1" x14ac:dyDescent="0.3">
      <c r="A5" s="1" t="s">
        <v>286</v>
      </c>
      <c r="B5" s="28"/>
      <c r="C5" s="28"/>
      <c r="D5" s="19" t="s">
        <v>287</v>
      </c>
      <c r="E5" s="20">
        <v>0</v>
      </c>
      <c r="F5" s="12" t="s">
        <v>51</v>
      </c>
      <c r="G5" s="12" t="s">
        <v>51</v>
      </c>
    </row>
    <row r="6" spans="1:7" ht="21.95" customHeight="1" x14ac:dyDescent="0.3">
      <c r="A6" s="1" t="s">
        <v>288</v>
      </c>
      <c r="B6" s="28"/>
      <c r="C6" s="28"/>
      <c r="D6" s="19" t="s">
        <v>289</v>
      </c>
      <c r="E6" s="20">
        <v>0</v>
      </c>
      <c r="F6" s="12" t="s">
        <v>51</v>
      </c>
      <c r="G6" s="12" t="s">
        <v>51</v>
      </c>
    </row>
    <row r="7" spans="1:7" ht="21.95" customHeight="1" x14ac:dyDescent="0.3">
      <c r="A7" s="1" t="s">
        <v>290</v>
      </c>
      <c r="B7" s="28"/>
      <c r="C7" s="28"/>
      <c r="D7" s="19" t="s">
        <v>291</v>
      </c>
      <c r="E7" s="20">
        <f>TRUNC(E4+E5-E6, 0)</f>
        <v>0</v>
      </c>
      <c r="F7" s="12" t="s">
        <v>51</v>
      </c>
      <c r="G7" s="12" t="s">
        <v>51</v>
      </c>
    </row>
    <row r="8" spans="1:7" ht="21.95" customHeight="1" x14ac:dyDescent="0.3">
      <c r="A8" s="1" t="s">
        <v>292</v>
      </c>
      <c r="B8" s="28"/>
      <c r="C8" s="28" t="s">
        <v>282</v>
      </c>
      <c r="D8" s="19" t="s">
        <v>293</v>
      </c>
      <c r="E8" s="20">
        <f>TRUNC(공종별집계표!H5, 0)</f>
        <v>0</v>
      </c>
      <c r="F8" s="12" t="s">
        <v>51</v>
      </c>
      <c r="G8" s="12" t="s">
        <v>51</v>
      </c>
    </row>
    <row r="9" spans="1:7" ht="21.95" customHeight="1" x14ac:dyDescent="0.3">
      <c r="A9" s="1" t="s">
        <v>294</v>
      </c>
      <c r="B9" s="28"/>
      <c r="C9" s="28"/>
      <c r="D9" s="19" t="s">
        <v>295</v>
      </c>
      <c r="E9" s="20">
        <f>TRUNC(E8*0.125, 0)</f>
        <v>0</v>
      </c>
      <c r="F9" s="12" t="s">
        <v>296</v>
      </c>
      <c r="G9" s="12" t="s">
        <v>51</v>
      </c>
    </row>
    <row r="10" spans="1:7" ht="21.95" customHeight="1" x14ac:dyDescent="0.3">
      <c r="A10" s="1" t="s">
        <v>297</v>
      </c>
      <c r="B10" s="28"/>
      <c r="C10" s="28"/>
      <c r="D10" s="19" t="s">
        <v>291</v>
      </c>
      <c r="E10" s="20">
        <f>TRUNC(E8+E9, 0)</f>
        <v>0</v>
      </c>
      <c r="F10" s="12" t="s">
        <v>51</v>
      </c>
      <c r="G10" s="12" t="s">
        <v>51</v>
      </c>
    </row>
    <row r="11" spans="1:7" ht="21.95" customHeight="1" x14ac:dyDescent="0.3">
      <c r="A11" s="1" t="s">
        <v>298</v>
      </c>
      <c r="B11" s="28"/>
      <c r="C11" s="28" t="s">
        <v>283</v>
      </c>
      <c r="D11" s="19" t="s">
        <v>299</v>
      </c>
      <c r="E11" s="20">
        <f>TRUNC(공종별집계표!J5, 0)</f>
        <v>0</v>
      </c>
      <c r="F11" s="12" t="s">
        <v>51</v>
      </c>
      <c r="G11" s="12" t="s">
        <v>51</v>
      </c>
    </row>
    <row r="12" spans="1:7" ht="21.95" customHeight="1" x14ac:dyDescent="0.3">
      <c r="A12" s="1" t="s">
        <v>300</v>
      </c>
      <c r="B12" s="28"/>
      <c r="C12" s="28"/>
      <c r="D12" s="19" t="s">
        <v>301</v>
      </c>
      <c r="E12" s="20">
        <f>TRUNC(E10*0.037, 0)</f>
        <v>0</v>
      </c>
      <c r="F12" s="12" t="s">
        <v>302</v>
      </c>
      <c r="G12" s="12" t="s">
        <v>51</v>
      </c>
    </row>
    <row r="13" spans="1:7" ht="21.95" customHeight="1" x14ac:dyDescent="0.3">
      <c r="A13" s="1" t="s">
        <v>303</v>
      </c>
      <c r="B13" s="28"/>
      <c r="C13" s="28"/>
      <c r="D13" s="19" t="s">
        <v>304</v>
      </c>
      <c r="E13" s="20">
        <f>TRUNC(E10*0.0101, 0)</f>
        <v>0</v>
      </c>
      <c r="F13" s="12" t="s">
        <v>305</v>
      </c>
      <c r="G13" s="12" t="s">
        <v>51</v>
      </c>
    </row>
    <row r="14" spans="1:7" ht="21.95" customHeight="1" x14ac:dyDescent="0.3">
      <c r="A14" s="1" t="s">
        <v>306</v>
      </c>
      <c r="B14" s="28"/>
      <c r="C14" s="28"/>
      <c r="D14" s="19" t="s">
        <v>307</v>
      </c>
      <c r="E14" s="20">
        <f>TRUNC(E8*0.03495, 0)*0</f>
        <v>0</v>
      </c>
      <c r="F14" s="12" t="s">
        <v>308</v>
      </c>
      <c r="G14" s="21" t="s">
        <v>387</v>
      </c>
    </row>
    <row r="15" spans="1:7" ht="21.95" customHeight="1" x14ac:dyDescent="0.3">
      <c r="A15" s="1" t="s">
        <v>309</v>
      </c>
      <c r="B15" s="28"/>
      <c r="C15" s="28"/>
      <c r="D15" s="19" t="s">
        <v>310</v>
      </c>
      <c r="E15" s="20">
        <f>TRUNC(E8*0.045, 0)*0</f>
        <v>0</v>
      </c>
      <c r="F15" s="12" t="s">
        <v>311</v>
      </c>
      <c r="G15" s="21" t="s">
        <v>387</v>
      </c>
    </row>
    <row r="16" spans="1:7" ht="21.95" customHeight="1" x14ac:dyDescent="0.3">
      <c r="A16" s="1" t="s">
        <v>312</v>
      </c>
      <c r="B16" s="28"/>
      <c r="C16" s="28"/>
      <c r="D16" s="19" t="s">
        <v>313</v>
      </c>
      <c r="E16" s="20">
        <f>TRUNC((E7+E8+(0/1.1))*0.0293, 0)</f>
        <v>0</v>
      </c>
      <c r="F16" s="12" t="s">
        <v>314</v>
      </c>
      <c r="G16" s="12" t="s">
        <v>51</v>
      </c>
    </row>
    <row r="17" spans="1:7" ht="21.95" customHeight="1" x14ac:dyDescent="0.3">
      <c r="A17" s="1" t="s">
        <v>315</v>
      </c>
      <c r="B17" s="28"/>
      <c r="C17" s="28"/>
      <c r="D17" s="19" t="s">
        <v>316</v>
      </c>
      <c r="E17" s="20">
        <f>TRUNC(E14*0.1227, 0)</f>
        <v>0</v>
      </c>
      <c r="F17" s="12" t="s">
        <v>317</v>
      </c>
      <c r="G17" s="21" t="s">
        <v>387</v>
      </c>
    </row>
    <row r="18" spans="1:7" ht="21.95" customHeight="1" x14ac:dyDescent="0.3">
      <c r="A18" s="1" t="s">
        <v>318</v>
      </c>
      <c r="B18" s="28"/>
      <c r="C18" s="28"/>
      <c r="D18" s="19" t="s">
        <v>319</v>
      </c>
      <c r="E18" s="20">
        <f>TRUNC((E7+E8+E11)*0.003, 0)</f>
        <v>0</v>
      </c>
      <c r="F18" s="12" t="s">
        <v>320</v>
      </c>
      <c r="G18" s="12" t="s">
        <v>51</v>
      </c>
    </row>
    <row r="19" spans="1:7" ht="21.95" customHeight="1" x14ac:dyDescent="0.3">
      <c r="A19" s="1" t="s">
        <v>321</v>
      </c>
      <c r="B19" s="28"/>
      <c r="C19" s="28"/>
      <c r="D19" s="19" t="s">
        <v>322</v>
      </c>
      <c r="E19" s="20">
        <f>TRUNC((E7+E10)*0.078, 0)</f>
        <v>0</v>
      </c>
      <c r="F19" s="12" t="s">
        <v>323</v>
      </c>
      <c r="G19" s="12" t="s">
        <v>51</v>
      </c>
    </row>
    <row r="20" spans="1:7" ht="21.95" customHeight="1" x14ac:dyDescent="0.3">
      <c r="A20" s="1" t="s">
        <v>324</v>
      </c>
      <c r="B20" s="28"/>
      <c r="C20" s="28"/>
      <c r="D20" s="19" t="s">
        <v>325</v>
      </c>
      <c r="E20" s="20">
        <f>TRUNC((E7+E8+E11)*0.001, 0)</f>
        <v>0</v>
      </c>
      <c r="F20" s="12" t="s">
        <v>326</v>
      </c>
      <c r="G20" s="12" t="s">
        <v>51</v>
      </c>
    </row>
    <row r="21" spans="1:7" ht="21.95" customHeight="1" x14ac:dyDescent="0.3">
      <c r="A21" s="1" t="s">
        <v>327</v>
      </c>
      <c r="B21" s="28"/>
      <c r="C21" s="28"/>
      <c r="D21" s="19" t="s">
        <v>291</v>
      </c>
      <c r="E21" s="20">
        <f>TRUNC(E11+E12+E13+E14+E15+E16+E17+E19+E18+E20, 0)</f>
        <v>0</v>
      </c>
      <c r="F21" s="12" t="s">
        <v>51</v>
      </c>
      <c r="G21" s="12" t="s">
        <v>51</v>
      </c>
    </row>
    <row r="22" spans="1:7" ht="21.95" customHeight="1" x14ac:dyDescent="0.3">
      <c r="A22" s="1" t="s">
        <v>328</v>
      </c>
      <c r="B22" s="22" t="s">
        <v>329</v>
      </c>
      <c r="C22" s="22"/>
      <c r="D22" s="23"/>
      <c r="E22" s="20">
        <f>TRUNC(E7+E10+E21, 0)</f>
        <v>0</v>
      </c>
      <c r="F22" s="12" t="s">
        <v>51</v>
      </c>
      <c r="G22" s="12" t="s">
        <v>51</v>
      </c>
    </row>
    <row r="23" spans="1:7" ht="21.95" customHeight="1" x14ac:dyDescent="0.3">
      <c r="A23" s="1" t="s">
        <v>330</v>
      </c>
      <c r="B23" s="22" t="s">
        <v>331</v>
      </c>
      <c r="C23" s="22"/>
      <c r="D23" s="23"/>
      <c r="E23" s="20">
        <f>TRUNC(E22*0.06, 0)</f>
        <v>0</v>
      </c>
      <c r="F23" s="12" t="s">
        <v>332</v>
      </c>
      <c r="G23" s="12" t="s">
        <v>51</v>
      </c>
    </row>
    <row r="24" spans="1:7" ht="21.95" customHeight="1" x14ac:dyDescent="0.3">
      <c r="A24" s="1" t="s">
        <v>333</v>
      </c>
      <c r="B24" s="22" t="s">
        <v>334</v>
      </c>
      <c r="C24" s="22"/>
      <c r="D24" s="23"/>
      <c r="E24" s="20">
        <f>TRUNC((E10+E21+E23)*0.15/1.1, 0)</f>
        <v>0</v>
      </c>
      <c r="F24" s="12" t="s">
        <v>335</v>
      </c>
      <c r="G24" s="12" t="s">
        <v>51</v>
      </c>
    </row>
    <row r="25" spans="1:7" ht="21.95" customHeight="1" x14ac:dyDescent="0.3">
      <c r="A25" s="1" t="s">
        <v>336</v>
      </c>
      <c r="B25" s="22" t="s">
        <v>337</v>
      </c>
      <c r="C25" s="22"/>
      <c r="D25" s="23"/>
      <c r="E25" s="20">
        <f>TRUNC(공종별집계표!T11, 0)</f>
        <v>0</v>
      </c>
      <c r="F25" s="12" t="s">
        <v>51</v>
      </c>
      <c r="G25" s="12" t="s">
        <v>51</v>
      </c>
    </row>
    <row r="26" spans="1:7" ht="21.95" customHeight="1" x14ac:dyDescent="0.3">
      <c r="A26" s="1" t="s">
        <v>338</v>
      </c>
      <c r="B26" s="22" t="s">
        <v>339</v>
      </c>
      <c r="C26" s="22"/>
      <c r="D26" s="23"/>
      <c r="E26" s="20">
        <f>TRUNC(E22+E23+E24+E25, 0)</f>
        <v>0</v>
      </c>
      <c r="F26" s="12" t="s">
        <v>51</v>
      </c>
      <c r="G26" s="12" t="s">
        <v>51</v>
      </c>
    </row>
    <row r="27" spans="1:7" ht="21.95" customHeight="1" x14ac:dyDescent="0.3">
      <c r="A27" s="1" t="s">
        <v>340</v>
      </c>
      <c r="B27" s="22" t="s">
        <v>341</v>
      </c>
      <c r="C27" s="22"/>
      <c r="D27" s="23"/>
      <c r="E27" s="20">
        <f>TRUNC(E26*0.1, 0)</f>
        <v>0</v>
      </c>
      <c r="F27" s="12" t="s">
        <v>342</v>
      </c>
      <c r="G27" s="12" t="s">
        <v>51</v>
      </c>
    </row>
    <row r="28" spans="1:7" ht="21.95" customHeight="1" x14ac:dyDescent="0.3">
      <c r="A28" s="1" t="s">
        <v>343</v>
      </c>
      <c r="B28" s="22" t="s">
        <v>344</v>
      </c>
      <c r="C28" s="22"/>
      <c r="D28" s="23"/>
      <c r="E28" s="20">
        <f>TRUNC(E26+E27, 0)</f>
        <v>0</v>
      </c>
      <c r="F28" s="12" t="s">
        <v>51</v>
      </c>
      <c r="G28" s="12" t="s">
        <v>51</v>
      </c>
    </row>
    <row r="29" spans="1:7" ht="21.95" customHeight="1" x14ac:dyDescent="0.3">
      <c r="A29" s="1" t="s">
        <v>345</v>
      </c>
      <c r="B29" s="22" t="s">
        <v>346</v>
      </c>
      <c r="C29" s="22"/>
      <c r="D29" s="23"/>
      <c r="E29" s="20">
        <f>TRUNC(E28+0, 0)</f>
        <v>0</v>
      </c>
      <c r="F29" s="12" t="s">
        <v>51</v>
      </c>
      <c r="G29" s="12" t="s">
        <v>51</v>
      </c>
    </row>
  </sheetData>
  <mergeCells count="16">
    <mergeCell ref="B1:G1"/>
    <mergeCell ref="B2:E2"/>
    <mergeCell ref="F2:G2"/>
    <mergeCell ref="B3:D3"/>
    <mergeCell ref="B4:B21"/>
    <mergeCell ref="C4:C7"/>
    <mergeCell ref="C8:C10"/>
    <mergeCell ref="C11:C21"/>
    <mergeCell ref="B28:D28"/>
    <mergeCell ref="B29:D29"/>
    <mergeCell ref="B22:D22"/>
    <mergeCell ref="B23:D23"/>
    <mergeCell ref="B24:D24"/>
    <mergeCell ref="B25:D25"/>
    <mergeCell ref="B26:D26"/>
    <mergeCell ref="B27:D27"/>
  </mergeCells>
  <phoneticPr fontId="1" type="noConversion"/>
  <pageMargins left="0.78740157480314954" right="0" top="0.39370078740157477" bottom="0.39370078740157477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93279-8B89-484D-9F1D-BB4050375869}">
  <sheetPr>
    <pageSetUpPr fitToPage="1"/>
  </sheetPr>
  <dimension ref="A1:T27"/>
  <sheetViews>
    <sheetView workbookViewId="0">
      <selection activeCell="A5" sqref="A5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0" ht="30" customHeight="1" x14ac:dyDescent="0.3">
      <c r="A2" s="33" t="s">
        <v>389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20" ht="30" customHeight="1" x14ac:dyDescent="0.3">
      <c r="A3" s="3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/>
      <c r="G3" s="30" t="s">
        <v>8</v>
      </c>
      <c r="H3" s="30"/>
      <c r="I3" s="30" t="s">
        <v>9</v>
      </c>
      <c r="J3" s="30"/>
      <c r="K3" s="30" t="s">
        <v>10</v>
      </c>
      <c r="L3" s="30"/>
      <c r="M3" s="30" t="s">
        <v>11</v>
      </c>
      <c r="N3" s="29" t="s">
        <v>12</v>
      </c>
      <c r="O3" s="29" t="s">
        <v>13</v>
      </c>
      <c r="P3" s="29" t="s">
        <v>14</v>
      </c>
      <c r="Q3" s="29" t="s">
        <v>15</v>
      </c>
      <c r="R3" s="29" t="s">
        <v>16</v>
      </c>
      <c r="S3" s="29" t="s">
        <v>17</v>
      </c>
      <c r="T3" s="29" t="s">
        <v>18</v>
      </c>
    </row>
    <row r="4" spans="1:20" ht="30" customHeight="1" x14ac:dyDescent="0.3">
      <c r="A4" s="31"/>
      <c r="B4" s="31"/>
      <c r="C4" s="31"/>
      <c r="D4" s="31"/>
      <c r="E4" s="7" t="s">
        <v>6</v>
      </c>
      <c r="F4" s="7" t="s">
        <v>7</v>
      </c>
      <c r="G4" s="7" t="s">
        <v>6</v>
      </c>
      <c r="H4" s="7" t="s">
        <v>7</v>
      </c>
      <c r="I4" s="7" t="s">
        <v>6</v>
      </c>
      <c r="J4" s="7" t="s">
        <v>7</v>
      </c>
      <c r="K4" s="7" t="s">
        <v>6</v>
      </c>
      <c r="L4" s="7" t="s">
        <v>7</v>
      </c>
      <c r="M4" s="31"/>
      <c r="N4" s="29"/>
      <c r="O4" s="29"/>
      <c r="P4" s="29"/>
      <c r="Q4" s="29"/>
      <c r="R4" s="29"/>
      <c r="S4" s="29"/>
      <c r="T4" s="29"/>
    </row>
    <row r="5" spans="1:20" ht="30" customHeight="1" x14ac:dyDescent="0.3">
      <c r="A5" s="8" t="s">
        <v>50</v>
      </c>
      <c r="B5" s="8" t="s">
        <v>51</v>
      </c>
      <c r="C5" s="8" t="s">
        <v>51</v>
      </c>
      <c r="D5" s="9">
        <v>1</v>
      </c>
      <c r="E5" s="10">
        <f>F6</f>
        <v>0</v>
      </c>
      <c r="F5" s="10">
        <f t="shared" ref="F5:F11" si="0">E5*D5</f>
        <v>0</v>
      </c>
      <c r="G5" s="10">
        <f>H6</f>
        <v>0</v>
      </c>
      <c r="H5" s="10">
        <f t="shared" ref="H5:H11" si="1">G5*D5</f>
        <v>0</v>
      </c>
      <c r="I5" s="10">
        <f>J6</f>
        <v>0</v>
      </c>
      <c r="J5" s="10">
        <f t="shared" ref="J5:J11" si="2">I5*D5</f>
        <v>0</v>
      </c>
      <c r="K5" s="10">
        <f t="shared" ref="K5:L11" si="3">E5+G5+I5</f>
        <v>0</v>
      </c>
      <c r="L5" s="10">
        <f t="shared" si="3"/>
        <v>0</v>
      </c>
      <c r="M5" s="8" t="s">
        <v>51</v>
      </c>
      <c r="N5" s="2" t="s">
        <v>52</v>
      </c>
      <c r="O5" s="2" t="s">
        <v>51</v>
      </c>
      <c r="P5" s="2" t="s">
        <v>51</v>
      </c>
      <c r="Q5" s="2" t="s">
        <v>51</v>
      </c>
      <c r="R5" s="3">
        <v>1</v>
      </c>
      <c r="S5" s="2" t="s">
        <v>51</v>
      </c>
      <c r="T5" s="6"/>
    </row>
    <row r="6" spans="1:20" ht="30" customHeight="1" x14ac:dyDescent="0.3">
      <c r="A6" s="8" t="s">
        <v>53</v>
      </c>
      <c r="B6" s="8" t="s">
        <v>51</v>
      </c>
      <c r="C6" s="8" t="s">
        <v>51</v>
      </c>
      <c r="D6" s="9">
        <v>1</v>
      </c>
      <c r="E6" s="10">
        <f>F7+F8+F9+F10</f>
        <v>0</v>
      </c>
      <c r="F6" s="10">
        <f t="shared" si="0"/>
        <v>0</v>
      </c>
      <c r="G6" s="10">
        <f>H7+H8+H9+H10</f>
        <v>0</v>
      </c>
      <c r="H6" s="10">
        <f t="shared" si="1"/>
        <v>0</v>
      </c>
      <c r="I6" s="10">
        <f>J7+J8+J9+J10</f>
        <v>0</v>
      </c>
      <c r="J6" s="10">
        <f t="shared" si="2"/>
        <v>0</v>
      </c>
      <c r="K6" s="10">
        <f t="shared" si="3"/>
        <v>0</v>
      </c>
      <c r="L6" s="10">
        <f t="shared" si="3"/>
        <v>0</v>
      </c>
      <c r="M6" s="8" t="s">
        <v>51</v>
      </c>
      <c r="N6" s="2" t="s">
        <v>54</v>
      </c>
      <c r="O6" s="2" t="s">
        <v>51</v>
      </c>
      <c r="P6" s="2" t="s">
        <v>52</v>
      </c>
      <c r="Q6" s="2" t="s">
        <v>51</v>
      </c>
      <c r="R6" s="3">
        <v>2</v>
      </c>
      <c r="S6" s="2" t="s">
        <v>51</v>
      </c>
      <c r="T6" s="6"/>
    </row>
    <row r="7" spans="1:20" ht="30" customHeight="1" x14ac:dyDescent="0.3">
      <c r="A7" s="8" t="s">
        <v>55</v>
      </c>
      <c r="B7" s="8" t="s">
        <v>51</v>
      </c>
      <c r="C7" s="8" t="s">
        <v>51</v>
      </c>
      <c r="D7" s="9">
        <v>1</v>
      </c>
      <c r="E7" s="10">
        <f>공종별내역서!F27</f>
        <v>0</v>
      </c>
      <c r="F7" s="10">
        <f t="shared" si="0"/>
        <v>0</v>
      </c>
      <c r="G7" s="10">
        <f>공종별내역서!H27</f>
        <v>0</v>
      </c>
      <c r="H7" s="10">
        <f t="shared" si="1"/>
        <v>0</v>
      </c>
      <c r="I7" s="10">
        <f>공종별내역서!J27</f>
        <v>0</v>
      </c>
      <c r="J7" s="10">
        <f t="shared" si="2"/>
        <v>0</v>
      </c>
      <c r="K7" s="10">
        <f t="shared" si="3"/>
        <v>0</v>
      </c>
      <c r="L7" s="10">
        <f t="shared" si="3"/>
        <v>0</v>
      </c>
      <c r="M7" s="8" t="s">
        <v>51</v>
      </c>
      <c r="N7" s="2" t="s">
        <v>56</v>
      </c>
      <c r="O7" s="2" t="s">
        <v>51</v>
      </c>
      <c r="P7" s="2" t="s">
        <v>54</v>
      </c>
      <c r="Q7" s="2" t="s">
        <v>51</v>
      </c>
      <c r="R7" s="3">
        <v>3</v>
      </c>
      <c r="S7" s="2" t="s">
        <v>51</v>
      </c>
      <c r="T7" s="6"/>
    </row>
    <row r="8" spans="1:20" ht="30" customHeight="1" x14ac:dyDescent="0.3">
      <c r="A8" s="8" t="s">
        <v>67</v>
      </c>
      <c r="B8" s="8" t="s">
        <v>51</v>
      </c>
      <c r="C8" s="8" t="s">
        <v>51</v>
      </c>
      <c r="D8" s="9">
        <v>1</v>
      </c>
      <c r="E8" s="10">
        <f>공종별내역서!F51</f>
        <v>0</v>
      </c>
      <c r="F8" s="10">
        <f t="shared" si="0"/>
        <v>0</v>
      </c>
      <c r="G8" s="10">
        <f>공종별내역서!H51</f>
        <v>0</v>
      </c>
      <c r="H8" s="10">
        <f t="shared" si="1"/>
        <v>0</v>
      </c>
      <c r="I8" s="10">
        <f>공종별내역서!J51</f>
        <v>0</v>
      </c>
      <c r="J8" s="10">
        <f t="shared" si="2"/>
        <v>0</v>
      </c>
      <c r="K8" s="10">
        <f t="shared" si="3"/>
        <v>0</v>
      </c>
      <c r="L8" s="10">
        <f t="shared" si="3"/>
        <v>0</v>
      </c>
      <c r="M8" s="8" t="s">
        <v>51</v>
      </c>
      <c r="N8" s="2" t="s">
        <v>68</v>
      </c>
      <c r="O8" s="2" t="s">
        <v>51</v>
      </c>
      <c r="P8" s="2" t="s">
        <v>54</v>
      </c>
      <c r="Q8" s="2" t="s">
        <v>51</v>
      </c>
      <c r="R8" s="3">
        <v>3</v>
      </c>
      <c r="S8" s="2" t="s">
        <v>51</v>
      </c>
      <c r="T8" s="6"/>
    </row>
    <row r="9" spans="1:20" ht="30" customHeight="1" x14ac:dyDescent="0.3">
      <c r="A9" s="8" t="s">
        <v>98</v>
      </c>
      <c r="B9" s="8" t="s">
        <v>51</v>
      </c>
      <c r="C9" s="8" t="s">
        <v>51</v>
      </c>
      <c r="D9" s="9">
        <v>1</v>
      </c>
      <c r="E9" s="10">
        <f>공종별내역서!F75</f>
        <v>0</v>
      </c>
      <c r="F9" s="10">
        <f t="shared" si="0"/>
        <v>0</v>
      </c>
      <c r="G9" s="10">
        <f>공종별내역서!H75</f>
        <v>0</v>
      </c>
      <c r="H9" s="10">
        <f t="shared" si="1"/>
        <v>0</v>
      </c>
      <c r="I9" s="10">
        <f>공종별내역서!J75</f>
        <v>0</v>
      </c>
      <c r="J9" s="10">
        <f t="shared" si="2"/>
        <v>0</v>
      </c>
      <c r="K9" s="10">
        <f t="shared" si="3"/>
        <v>0</v>
      </c>
      <c r="L9" s="10">
        <f t="shared" si="3"/>
        <v>0</v>
      </c>
      <c r="M9" s="8" t="s">
        <v>51</v>
      </c>
      <c r="N9" s="2" t="s">
        <v>99</v>
      </c>
      <c r="O9" s="2" t="s">
        <v>51</v>
      </c>
      <c r="P9" s="2" t="s">
        <v>54</v>
      </c>
      <c r="Q9" s="2" t="s">
        <v>51</v>
      </c>
      <c r="R9" s="3">
        <v>3</v>
      </c>
      <c r="S9" s="2" t="s">
        <v>51</v>
      </c>
      <c r="T9" s="6"/>
    </row>
    <row r="10" spans="1:20" ht="30" customHeight="1" x14ac:dyDescent="0.3">
      <c r="A10" s="8" t="s">
        <v>113</v>
      </c>
      <c r="B10" s="8" t="s">
        <v>51</v>
      </c>
      <c r="C10" s="8" t="s">
        <v>51</v>
      </c>
      <c r="D10" s="9">
        <v>1</v>
      </c>
      <c r="E10" s="10">
        <f>공종별내역서!F99</f>
        <v>0</v>
      </c>
      <c r="F10" s="10">
        <f t="shared" si="0"/>
        <v>0</v>
      </c>
      <c r="G10" s="10">
        <f>공종별내역서!H99</f>
        <v>0</v>
      </c>
      <c r="H10" s="10">
        <f t="shared" si="1"/>
        <v>0</v>
      </c>
      <c r="I10" s="10">
        <f>공종별내역서!J99</f>
        <v>0</v>
      </c>
      <c r="J10" s="10">
        <f t="shared" si="2"/>
        <v>0</v>
      </c>
      <c r="K10" s="10">
        <f t="shared" si="3"/>
        <v>0</v>
      </c>
      <c r="L10" s="10">
        <f t="shared" si="3"/>
        <v>0</v>
      </c>
      <c r="M10" s="8" t="s">
        <v>51</v>
      </c>
      <c r="N10" s="2" t="s">
        <v>114</v>
      </c>
      <c r="O10" s="2" t="s">
        <v>51</v>
      </c>
      <c r="P10" s="2" t="s">
        <v>54</v>
      </c>
      <c r="Q10" s="2" t="s">
        <v>51</v>
      </c>
      <c r="R10" s="3">
        <v>3</v>
      </c>
      <c r="S10" s="2" t="s">
        <v>51</v>
      </c>
      <c r="T10" s="6"/>
    </row>
    <row r="11" spans="1:20" ht="30" customHeight="1" x14ac:dyDescent="0.3">
      <c r="A11" s="8" t="s">
        <v>126</v>
      </c>
      <c r="B11" s="8" t="s">
        <v>51</v>
      </c>
      <c r="C11" s="8" t="s">
        <v>51</v>
      </c>
      <c r="D11" s="9">
        <v>1</v>
      </c>
      <c r="E11" s="10">
        <f>공종별내역서!F123</f>
        <v>0</v>
      </c>
      <c r="F11" s="10">
        <f t="shared" si="0"/>
        <v>0</v>
      </c>
      <c r="G11" s="10">
        <f>공종별내역서!H123</f>
        <v>0</v>
      </c>
      <c r="H11" s="10">
        <f t="shared" si="1"/>
        <v>0</v>
      </c>
      <c r="I11" s="10">
        <f>공종별내역서!J123</f>
        <v>0</v>
      </c>
      <c r="J11" s="10">
        <f t="shared" si="2"/>
        <v>0</v>
      </c>
      <c r="K11" s="10">
        <f t="shared" si="3"/>
        <v>0</v>
      </c>
      <c r="L11" s="10">
        <f t="shared" si="3"/>
        <v>0</v>
      </c>
      <c r="M11" s="8" t="s">
        <v>51</v>
      </c>
      <c r="N11" s="2" t="s">
        <v>127</v>
      </c>
      <c r="O11" s="2" t="s">
        <v>51</v>
      </c>
      <c r="P11" s="2" t="s">
        <v>51</v>
      </c>
      <c r="Q11" s="2" t="s">
        <v>128</v>
      </c>
      <c r="R11" s="3">
        <v>2</v>
      </c>
      <c r="S11" s="2" t="s">
        <v>51</v>
      </c>
      <c r="T11" s="6">
        <f>L11*1</f>
        <v>0</v>
      </c>
    </row>
    <row r="12" spans="1:20" ht="30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T12" s="5"/>
    </row>
    <row r="13" spans="1:20" ht="30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T13" s="5"/>
    </row>
    <row r="14" spans="1:20" ht="30" customHeigh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T14" s="5"/>
    </row>
    <row r="15" spans="1:20" ht="30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T15" s="5"/>
    </row>
    <row r="16" spans="1:20" ht="30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T16" s="5"/>
    </row>
    <row r="17" spans="1:20" ht="30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T17" s="5"/>
    </row>
    <row r="18" spans="1:20" ht="30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30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5"/>
    </row>
    <row r="27" spans="1:20" ht="30" customHeight="1" x14ac:dyDescent="0.3">
      <c r="A27" s="8" t="s">
        <v>65</v>
      </c>
      <c r="B27" s="9"/>
      <c r="C27" s="9"/>
      <c r="D27" s="9"/>
      <c r="E27" s="9"/>
      <c r="F27" s="10">
        <f>F5</f>
        <v>0</v>
      </c>
      <c r="G27" s="9"/>
      <c r="H27" s="10">
        <f>H5</f>
        <v>0</v>
      </c>
      <c r="I27" s="9"/>
      <c r="J27" s="10">
        <f>J5</f>
        <v>0</v>
      </c>
      <c r="K27" s="9"/>
      <c r="L27" s="10">
        <f>L5</f>
        <v>0</v>
      </c>
      <c r="M27" s="9"/>
      <c r="T27" s="5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94F9-68F5-4AEC-85AE-B283C773120B}">
  <sheetPr>
    <pageSetUpPr fitToPage="1"/>
  </sheetPr>
  <dimension ref="A1:AV123"/>
  <sheetViews>
    <sheetView zoomScale="85" zoomScaleNormal="85" workbookViewId="0">
      <selection activeCell="B4" sqref="B4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33" t="s">
        <v>389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48" ht="30" customHeight="1" x14ac:dyDescent="0.3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/>
      <c r="G2" s="30" t="s">
        <v>8</v>
      </c>
      <c r="H2" s="30"/>
      <c r="I2" s="30" t="s">
        <v>9</v>
      </c>
      <c r="J2" s="30"/>
      <c r="K2" s="30" t="s">
        <v>10</v>
      </c>
      <c r="L2" s="30"/>
      <c r="M2" s="30" t="s">
        <v>11</v>
      </c>
      <c r="N2" s="29" t="s">
        <v>19</v>
      </c>
      <c r="O2" s="29" t="s">
        <v>13</v>
      </c>
      <c r="P2" s="29" t="s">
        <v>20</v>
      </c>
      <c r="Q2" s="29" t="s">
        <v>12</v>
      </c>
      <c r="R2" s="29" t="s">
        <v>21</v>
      </c>
      <c r="S2" s="29" t="s">
        <v>22</v>
      </c>
      <c r="T2" s="29" t="s">
        <v>23</v>
      </c>
      <c r="U2" s="29" t="s">
        <v>24</v>
      </c>
      <c r="V2" s="29" t="s">
        <v>25</v>
      </c>
      <c r="W2" s="29" t="s">
        <v>26</v>
      </c>
      <c r="X2" s="29" t="s">
        <v>27</v>
      </c>
      <c r="Y2" s="29" t="s">
        <v>28</v>
      </c>
      <c r="Z2" s="29" t="s">
        <v>29</v>
      </c>
      <c r="AA2" s="29" t="s">
        <v>30</v>
      </c>
      <c r="AB2" s="29" t="s">
        <v>31</v>
      </c>
      <c r="AC2" s="29" t="s">
        <v>32</v>
      </c>
      <c r="AD2" s="29" t="s">
        <v>33</v>
      </c>
      <c r="AE2" s="29" t="s">
        <v>34</v>
      </c>
      <c r="AF2" s="29" t="s">
        <v>35</v>
      </c>
      <c r="AG2" s="29" t="s">
        <v>36</v>
      </c>
      <c r="AH2" s="29" t="s">
        <v>37</v>
      </c>
      <c r="AI2" s="29" t="s">
        <v>38</v>
      </c>
      <c r="AJ2" s="29" t="s">
        <v>39</v>
      </c>
      <c r="AK2" s="29" t="s">
        <v>40</v>
      </c>
      <c r="AL2" s="29" t="s">
        <v>41</v>
      </c>
      <c r="AM2" s="29" t="s">
        <v>42</v>
      </c>
      <c r="AN2" s="29" t="s">
        <v>43</v>
      </c>
      <c r="AO2" s="29" t="s">
        <v>44</v>
      </c>
      <c r="AP2" s="29" t="s">
        <v>45</v>
      </c>
      <c r="AQ2" s="29" t="s">
        <v>46</v>
      </c>
      <c r="AR2" s="29" t="s">
        <v>47</v>
      </c>
      <c r="AS2" s="29" t="s">
        <v>15</v>
      </c>
      <c r="AT2" s="29" t="s">
        <v>16</v>
      </c>
      <c r="AU2" s="29" t="s">
        <v>48</v>
      </c>
      <c r="AV2" s="29" t="s">
        <v>49</v>
      </c>
    </row>
    <row r="3" spans="1:48" ht="30" customHeight="1" x14ac:dyDescent="0.3">
      <c r="A3" s="30"/>
      <c r="B3" s="30"/>
      <c r="C3" s="30"/>
      <c r="D3" s="30"/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4" t="s">
        <v>6</v>
      </c>
      <c r="L3" s="4" t="s">
        <v>7</v>
      </c>
      <c r="M3" s="30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</row>
    <row r="4" spans="1:48" ht="30" customHeight="1" x14ac:dyDescent="0.3">
      <c r="A4" s="8" t="s">
        <v>55</v>
      </c>
      <c r="B4" s="8" t="s">
        <v>51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56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 x14ac:dyDescent="0.3">
      <c r="A5" s="8" t="s">
        <v>57</v>
      </c>
      <c r="B5" s="8" t="s">
        <v>58</v>
      </c>
      <c r="C5" s="8" t="s">
        <v>59</v>
      </c>
      <c r="D5" s="9">
        <v>368</v>
      </c>
      <c r="E5" s="11">
        <f>TRUNC(일위대가목록!E4,0)</f>
        <v>0</v>
      </c>
      <c r="F5" s="11">
        <f>TRUNC(E5*D5, 0)</f>
        <v>0</v>
      </c>
      <c r="G5" s="11">
        <f>TRUNC(일위대가목록!F4,0)</f>
        <v>0</v>
      </c>
      <c r="H5" s="11">
        <f>TRUNC(G5*D5, 0)</f>
        <v>0</v>
      </c>
      <c r="I5" s="11">
        <f>TRUNC(일위대가목록!G4,0)</f>
        <v>0</v>
      </c>
      <c r="J5" s="11">
        <f>TRUNC(I5*D5, 0)</f>
        <v>0</v>
      </c>
      <c r="K5" s="11">
        <f>TRUNC(E5+G5+I5, 0)</f>
        <v>0</v>
      </c>
      <c r="L5" s="11">
        <f>TRUNC(F5+H5+J5, 0)</f>
        <v>0</v>
      </c>
      <c r="M5" s="8" t="s">
        <v>60</v>
      </c>
      <c r="N5" s="2" t="s">
        <v>61</v>
      </c>
      <c r="O5" s="2" t="s">
        <v>51</v>
      </c>
      <c r="P5" s="2" t="s">
        <v>51</v>
      </c>
      <c r="Q5" s="2" t="s">
        <v>56</v>
      </c>
      <c r="R5" s="2" t="s">
        <v>62</v>
      </c>
      <c r="S5" s="2" t="s">
        <v>63</v>
      </c>
      <c r="T5" s="2" t="s">
        <v>63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51</v>
      </c>
      <c r="AS5" s="2" t="s">
        <v>51</v>
      </c>
      <c r="AT5" s="3"/>
      <c r="AU5" s="2" t="s">
        <v>64</v>
      </c>
      <c r="AV5" s="3">
        <v>21</v>
      </c>
    </row>
    <row r="6" spans="1:48" ht="30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48" ht="30" customHeigh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48" ht="30" customHeigh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8" ht="30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48" ht="30" customHeigh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 x14ac:dyDescent="0.3">
      <c r="A27" s="8" t="s">
        <v>65</v>
      </c>
      <c r="B27" s="9"/>
      <c r="C27" s="9"/>
      <c r="D27" s="9"/>
      <c r="E27" s="9"/>
      <c r="F27" s="11">
        <f>SUM(F5:F26)</f>
        <v>0</v>
      </c>
      <c r="G27" s="9"/>
      <c r="H27" s="11">
        <f>SUM(H5:H26)</f>
        <v>0</v>
      </c>
      <c r="I27" s="9"/>
      <c r="J27" s="11">
        <f>SUM(J5:J26)</f>
        <v>0</v>
      </c>
      <c r="K27" s="9"/>
      <c r="L27" s="11">
        <f>SUM(L5:L26)</f>
        <v>0</v>
      </c>
      <c r="M27" s="9"/>
      <c r="N27" t="s">
        <v>66</v>
      </c>
    </row>
    <row r="28" spans="1:48" ht="30" customHeight="1" x14ac:dyDescent="0.3">
      <c r="A28" s="8" t="s">
        <v>67</v>
      </c>
      <c r="B28" s="8" t="s">
        <v>51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3"/>
      <c r="O28" s="3"/>
      <c r="P28" s="3"/>
      <c r="Q28" s="2" t="s">
        <v>68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30" customHeight="1" x14ac:dyDescent="0.3">
      <c r="A29" s="8" t="s">
        <v>69</v>
      </c>
      <c r="B29" s="8" t="s">
        <v>70</v>
      </c>
      <c r="C29" s="8" t="s">
        <v>59</v>
      </c>
      <c r="D29" s="9">
        <v>116</v>
      </c>
      <c r="E29" s="11">
        <f>TRUNC(일위대가목록!E5,0)</f>
        <v>0</v>
      </c>
      <c r="F29" s="11">
        <f t="shared" ref="F29:F34" si="0">TRUNC(E29*D29, 0)</f>
        <v>0</v>
      </c>
      <c r="G29" s="11">
        <f>TRUNC(일위대가목록!F5,0)</f>
        <v>0</v>
      </c>
      <c r="H29" s="11">
        <f t="shared" ref="H29:H34" si="1">TRUNC(G29*D29, 0)</f>
        <v>0</v>
      </c>
      <c r="I29" s="11">
        <f>TRUNC(일위대가목록!G5,0)</f>
        <v>0</v>
      </c>
      <c r="J29" s="11">
        <f t="shared" ref="J29:J34" si="2">TRUNC(I29*D29, 0)</f>
        <v>0</v>
      </c>
      <c r="K29" s="11">
        <f t="shared" ref="K29:L34" si="3">TRUNC(E29+G29+I29, 0)</f>
        <v>0</v>
      </c>
      <c r="L29" s="11">
        <f t="shared" si="3"/>
        <v>0</v>
      </c>
      <c r="M29" s="8" t="s">
        <v>71</v>
      </c>
      <c r="N29" s="2" t="s">
        <v>72</v>
      </c>
      <c r="O29" s="2" t="s">
        <v>51</v>
      </c>
      <c r="P29" s="2" t="s">
        <v>51</v>
      </c>
      <c r="Q29" s="2" t="s">
        <v>68</v>
      </c>
      <c r="R29" s="2" t="s">
        <v>62</v>
      </c>
      <c r="S29" s="2" t="s">
        <v>63</v>
      </c>
      <c r="T29" s="2" t="s">
        <v>63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51</v>
      </c>
      <c r="AS29" s="2" t="s">
        <v>51</v>
      </c>
      <c r="AT29" s="3"/>
      <c r="AU29" s="2" t="s">
        <v>73</v>
      </c>
      <c r="AV29" s="3">
        <v>23</v>
      </c>
    </row>
    <row r="30" spans="1:48" ht="30" customHeight="1" x14ac:dyDescent="0.3">
      <c r="A30" s="8" t="s">
        <v>74</v>
      </c>
      <c r="B30" s="8" t="s">
        <v>75</v>
      </c>
      <c r="C30" s="8" t="s">
        <v>76</v>
      </c>
      <c r="D30" s="9">
        <v>12</v>
      </c>
      <c r="E30" s="11">
        <f>TRUNC(일위대가목록!E6,0)</f>
        <v>0</v>
      </c>
      <c r="F30" s="11">
        <f t="shared" si="0"/>
        <v>0</v>
      </c>
      <c r="G30" s="11">
        <f>TRUNC(일위대가목록!F6,0)</f>
        <v>0</v>
      </c>
      <c r="H30" s="11">
        <f t="shared" si="1"/>
        <v>0</v>
      </c>
      <c r="I30" s="11">
        <f>TRUNC(일위대가목록!G6,0)</f>
        <v>0</v>
      </c>
      <c r="J30" s="11">
        <f t="shared" si="2"/>
        <v>0</v>
      </c>
      <c r="K30" s="11">
        <f t="shared" si="3"/>
        <v>0</v>
      </c>
      <c r="L30" s="11">
        <f t="shared" si="3"/>
        <v>0</v>
      </c>
      <c r="M30" s="8" t="s">
        <v>77</v>
      </c>
      <c r="N30" s="2" t="s">
        <v>78</v>
      </c>
      <c r="O30" s="2" t="s">
        <v>51</v>
      </c>
      <c r="P30" s="2" t="s">
        <v>51</v>
      </c>
      <c r="Q30" s="2" t="s">
        <v>68</v>
      </c>
      <c r="R30" s="2" t="s">
        <v>62</v>
      </c>
      <c r="S30" s="2" t="s">
        <v>63</v>
      </c>
      <c r="T30" s="2" t="s">
        <v>63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51</v>
      </c>
      <c r="AS30" s="2" t="s">
        <v>51</v>
      </c>
      <c r="AT30" s="3"/>
      <c r="AU30" s="2" t="s">
        <v>79</v>
      </c>
      <c r="AV30" s="3">
        <v>49</v>
      </c>
    </row>
    <row r="31" spans="1:48" ht="30" customHeight="1" x14ac:dyDescent="0.3">
      <c r="A31" s="8" t="s">
        <v>80</v>
      </c>
      <c r="B31" s="8" t="s">
        <v>81</v>
      </c>
      <c r="C31" s="8" t="s">
        <v>59</v>
      </c>
      <c r="D31" s="9">
        <v>253</v>
      </c>
      <c r="E31" s="11">
        <f>TRUNC(일위대가목록!E7,0)</f>
        <v>0</v>
      </c>
      <c r="F31" s="11">
        <f t="shared" si="0"/>
        <v>0</v>
      </c>
      <c r="G31" s="11">
        <f>TRUNC(일위대가목록!F7,0)</f>
        <v>0</v>
      </c>
      <c r="H31" s="11">
        <f t="shared" si="1"/>
        <v>0</v>
      </c>
      <c r="I31" s="11">
        <f>TRUNC(일위대가목록!G7,0)</f>
        <v>0</v>
      </c>
      <c r="J31" s="11">
        <f t="shared" si="2"/>
        <v>0</v>
      </c>
      <c r="K31" s="11">
        <f t="shared" si="3"/>
        <v>0</v>
      </c>
      <c r="L31" s="11">
        <f t="shared" si="3"/>
        <v>0</v>
      </c>
      <c r="M31" s="8" t="s">
        <v>82</v>
      </c>
      <c r="N31" s="2" t="s">
        <v>83</v>
      </c>
      <c r="O31" s="2" t="s">
        <v>51</v>
      </c>
      <c r="P31" s="2" t="s">
        <v>51</v>
      </c>
      <c r="Q31" s="2" t="s">
        <v>68</v>
      </c>
      <c r="R31" s="2" t="s">
        <v>62</v>
      </c>
      <c r="S31" s="2" t="s">
        <v>63</v>
      </c>
      <c r="T31" s="2" t="s">
        <v>63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51</v>
      </c>
      <c r="AS31" s="2" t="s">
        <v>51</v>
      </c>
      <c r="AT31" s="3"/>
      <c r="AU31" s="2" t="s">
        <v>84</v>
      </c>
      <c r="AV31" s="3">
        <v>24</v>
      </c>
    </row>
    <row r="32" spans="1:48" ht="30" customHeight="1" x14ac:dyDescent="0.3">
      <c r="A32" s="8" t="s">
        <v>80</v>
      </c>
      <c r="B32" s="8" t="s">
        <v>85</v>
      </c>
      <c r="C32" s="8" t="s">
        <v>59</v>
      </c>
      <c r="D32" s="9">
        <v>165</v>
      </c>
      <c r="E32" s="11">
        <f>TRUNC(일위대가목록!E8,0)</f>
        <v>0</v>
      </c>
      <c r="F32" s="11">
        <f t="shared" si="0"/>
        <v>0</v>
      </c>
      <c r="G32" s="11">
        <f>TRUNC(일위대가목록!F8,0)</f>
        <v>0</v>
      </c>
      <c r="H32" s="11">
        <f t="shared" si="1"/>
        <v>0</v>
      </c>
      <c r="I32" s="11">
        <f>TRUNC(일위대가목록!G8,0)</f>
        <v>0</v>
      </c>
      <c r="J32" s="11">
        <f t="shared" si="2"/>
        <v>0</v>
      </c>
      <c r="K32" s="11">
        <f t="shared" si="3"/>
        <v>0</v>
      </c>
      <c r="L32" s="11">
        <f t="shared" si="3"/>
        <v>0</v>
      </c>
      <c r="M32" s="8" t="s">
        <v>86</v>
      </c>
      <c r="N32" s="2" t="s">
        <v>87</v>
      </c>
      <c r="O32" s="2" t="s">
        <v>51</v>
      </c>
      <c r="P32" s="2" t="s">
        <v>51</v>
      </c>
      <c r="Q32" s="2" t="s">
        <v>68</v>
      </c>
      <c r="R32" s="2" t="s">
        <v>62</v>
      </c>
      <c r="S32" s="2" t="s">
        <v>63</v>
      </c>
      <c r="T32" s="2" t="s">
        <v>63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51</v>
      </c>
      <c r="AS32" s="2" t="s">
        <v>51</v>
      </c>
      <c r="AT32" s="3"/>
      <c r="AU32" s="2" t="s">
        <v>88</v>
      </c>
      <c r="AV32" s="3">
        <v>25</v>
      </c>
    </row>
    <row r="33" spans="1:48" ht="30" customHeight="1" x14ac:dyDescent="0.3">
      <c r="A33" s="8" t="s">
        <v>89</v>
      </c>
      <c r="B33" s="8" t="s">
        <v>90</v>
      </c>
      <c r="C33" s="8" t="s">
        <v>59</v>
      </c>
      <c r="D33" s="9">
        <v>368</v>
      </c>
      <c r="E33" s="11">
        <f>TRUNC(일위대가목록!E9,0)</f>
        <v>0</v>
      </c>
      <c r="F33" s="11">
        <f t="shared" si="0"/>
        <v>0</v>
      </c>
      <c r="G33" s="11">
        <f>TRUNC(일위대가목록!F9,0)</f>
        <v>0</v>
      </c>
      <c r="H33" s="11">
        <f t="shared" si="1"/>
        <v>0</v>
      </c>
      <c r="I33" s="11">
        <f>TRUNC(일위대가목록!G9,0)</f>
        <v>0</v>
      </c>
      <c r="J33" s="11">
        <f t="shared" si="2"/>
        <v>0</v>
      </c>
      <c r="K33" s="11">
        <f t="shared" si="3"/>
        <v>0</v>
      </c>
      <c r="L33" s="11">
        <f t="shared" si="3"/>
        <v>0</v>
      </c>
      <c r="M33" s="8" t="s">
        <v>91</v>
      </c>
      <c r="N33" s="2" t="s">
        <v>92</v>
      </c>
      <c r="O33" s="2" t="s">
        <v>51</v>
      </c>
      <c r="P33" s="2" t="s">
        <v>51</v>
      </c>
      <c r="Q33" s="2" t="s">
        <v>68</v>
      </c>
      <c r="R33" s="2" t="s">
        <v>62</v>
      </c>
      <c r="S33" s="2" t="s">
        <v>63</v>
      </c>
      <c r="T33" s="2" t="s">
        <v>63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51</v>
      </c>
      <c r="AS33" s="2" t="s">
        <v>51</v>
      </c>
      <c r="AT33" s="3"/>
      <c r="AU33" s="2" t="s">
        <v>93</v>
      </c>
      <c r="AV33" s="3">
        <v>50</v>
      </c>
    </row>
    <row r="34" spans="1:48" ht="30" customHeight="1" x14ac:dyDescent="0.3">
      <c r="A34" s="8" t="s">
        <v>89</v>
      </c>
      <c r="B34" s="8" t="s">
        <v>94</v>
      </c>
      <c r="C34" s="8" t="s">
        <v>59</v>
      </c>
      <c r="D34" s="9">
        <v>165</v>
      </c>
      <c r="E34" s="11">
        <f>TRUNC(일위대가목록!E10,0)</f>
        <v>0</v>
      </c>
      <c r="F34" s="11">
        <f t="shared" si="0"/>
        <v>0</v>
      </c>
      <c r="G34" s="11">
        <f>TRUNC(일위대가목록!F10,0)</f>
        <v>0</v>
      </c>
      <c r="H34" s="11">
        <f t="shared" si="1"/>
        <v>0</v>
      </c>
      <c r="I34" s="11">
        <f>TRUNC(일위대가목록!G10,0)</f>
        <v>0</v>
      </c>
      <c r="J34" s="11">
        <f t="shared" si="2"/>
        <v>0</v>
      </c>
      <c r="K34" s="11">
        <f t="shared" si="3"/>
        <v>0</v>
      </c>
      <c r="L34" s="11">
        <f t="shared" si="3"/>
        <v>0</v>
      </c>
      <c r="M34" s="8" t="s">
        <v>95</v>
      </c>
      <c r="N34" s="2" t="s">
        <v>96</v>
      </c>
      <c r="O34" s="2" t="s">
        <v>51</v>
      </c>
      <c r="P34" s="2" t="s">
        <v>51</v>
      </c>
      <c r="Q34" s="2" t="s">
        <v>68</v>
      </c>
      <c r="R34" s="2" t="s">
        <v>62</v>
      </c>
      <c r="S34" s="2" t="s">
        <v>63</v>
      </c>
      <c r="T34" s="2" t="s">
        <v>63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51</v>
      </c>
      <c r="AS34" s="2" t="s">
        <v>51</v>
      </c>
      <c r="AT34" s="3"/>
      <c r="AU34" s="2" t="s">
        <v>97</v>
      </c>
      <c r="AV34" s="3">
        <v>43</v>
      </c>
    </row>
    <row r="35" spans="1:48" ht="30" customHeigh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48" ht="30" customHeigh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48" ht="30" customHeigh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48" ht="30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48" ht="30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48" ht="30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48" ht="30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48" ht="30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48" ht="30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48" ht="30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8" ht="30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48" ht="30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48" ht="30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48" ht="30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 x14ac:dyDescent="0.3">
      <c r="A51" s="8" t="s">
        <v>65</v>
      </c>
      <c r="B51" s="9"/>
      <c r="C51" s="9"/>
      <c r="D51" s="9"/>
      <c r="E51" s="9"/>
      <c r="F51" s="11">
        <f>SUM(F29:F50)</f>
        <v>0</v>
      </c>
      <c r="G51" s="9"/>
      <c r="H51" s="11">
        <f>SUM(H29:H50)</f>
        <v>0</v>
      </c>
      <c r="I51" s="9"/>
      <c r="J51" s="11">
        <f>SUM(J29:J50)</f>
        <v>0</v>
      </c>
      <c r="K51" s="9"/>
      <c r="L51" s="11">
        <f>SUM(L29:L50)</f>
        <v>0</v>
      </c>
      <c r="M51" s="9"/>
      <c r="N51" t="s">
        <v>66</v>
      </c>
    </row>
    <row r="52" spans="1:48" ht="30" customHeight="1" x14ac:dyDescent="0.3">
      <c r="A52" s="8" t="s">
        <v>98</v>
      </c>
      <c r="B52" s="8" t="s">
        <v>51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3"/>
      <c r="O52" s="3"/>
      <c r="P52" s="3"/>
      <c r="Q52" s="2" t="s">
        <v>99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30" customHeight="1" x14ac:dyDescent="0.3">
      <c r="A53" s="8" t="s">
        <v>100</v>
      </c>
      <c r="B53" s="8" t="s">
        <v>51</v>
      </c>
      <c r="C53" s="8" t="s">
        <v>101</v>
      </c>
      <c r="D53" s="9">
        <v>4</v>
      </c>
      <c r="E53" s="11">
        <f>TRUNC(일위대가목록!E11,0)</f>
        <v>0</v>
      </c>
      <c r="F53" s="11">
        <f>TRUNC(E53*D53, 0)</f>
        <v>0</v>
      </c>
      <c r="G53" s="11">
        <f>TRUNC(일위대가목록!F11,0)</f>
        <v>0</v>
      </c>
      <c r="H53" s="11">
        <f>TRUNC(G53*D53, 0)</f>
        <v>0</v>
      </c>
      <c r="I53" s="11">
        <f>TRUNC(일위대가목록!G11,0)</f>
        <v>0</v>
      </c>
      <c r="J53" s="11">
        <f>TRUNC(I53*D53, 0)</f>
        <v>0</v>
      </c>
      <c r="K53" s="11">
        <f t="shared" ref="K53:L55" si="4">TRUNC(E53+G53+I53, 0)</f>
        <v>0</v>
      </c>
      <c r="L53" s="11">
        <f t="shared" si="4"/>
        <v>0</v>
      </c>
      <c r="M53" s="8" t="s">
        <v>102</v>
      </c>
      <c r="N53" s="2" t="s">
        <v>103</v>
      </c>
      <c r="O53" s="2" t="s">
        <v>51</v>
      </c>
      <c r="P53" s="2" t="s">
        <v>51</v>
      </c>
      <c r="Q53" s="2" t="s">
        <v>99</v>
      </c>
      <c r="R53" s="2" t="s">
        <v>62</v>
      </c>
      <c r="S53" s="2" t="s">
        <v>63</v>
      </c>
      <c r="T53" s="2" t="s">
        <v>63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 t="s">
        <v>51</v>
      </c>
      <c r="AS53" s="2" t="s">
        <v>51</v>
      </c>
      <c r="AT53" s="3"/>
      <c r="AU53" s="2" t="s">
        <v>104</v>
      </c>
      <c r="AV53" s="3">
        <v>30</v>
      </c>
    </row>
    <row r="54" spans="1:48" ht="30" customHeight="1" x14ac:dyDescent="0.3">
      <c r="A54" s="8" t="s">
        <v>105</v>
      </c>
      <c r="B54" s="8" t="s">
        <v>51</v>
      </c>
      <c r="C54" s="8" t="s">
        <v>101</v>
      </c>
      <c r="D54" s="9">
        <v>1</v>
      </c>
      <c r="E54" s="11">
        <f>TRUNC(일위대가목록!E12,0)</f>
        <v>0</v>
      </c>
      <c r="F54" s="11">
        <f>TRUNC(E54*D54, 0)</f>
        <v>0</v>
      </c>
      <c r="G54" s="11">
        <f>TRUNC(일위대가목록!F12,0)</f>
        <v>0</v>
      </c>
      <c r="H54" s="11">
        <f>TRUNC(G54*D54, 0)</f>
        <v>0</v>
      </c>
      <c r="I54" s="11">
        <f>TRUNC(일위대가목록!G12,0)</f>
        <v>0</v>
      </c>
      <c r="J54" s="11">
        <f>TRUNC(I54*D54, 0)</f>
        <v>0</v>
      </c>
      <c r="K54" s="11">
        <f t="shared" si="4"/>
        <v>0</v>
      </c>
      <c r="L54" s="11">
        <f t="shared" si="4"/>
        <v>0</v>
      </c>
      <c r="M54" s="8" t="s">
        <v>106</v>
      </c>
      <c r="N54" s="2" t="s">
        <v>107</v>
      </c>
      <c r="O54" s="2" t="s">
        <v>51</v>
      </c>
      <c r="P54" s="2" t="s">
        <v>51</v>
      </c>
      <c r="Q54" s="2" t="s">
        <v>99</v>
      </c>
      <c r="R54" s="2" t="s">
        <v>62</v>
      </c>
      <c r="S54" s="2" t="s">
        <v>63</v>
      </c>
      <c r="T54" s="2" t="s">
        <v>63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 t="s">
        <v>51</v>
      </c>
      <c r="AS54" s="2" t="s">
        <v>51</v>
      </c>
      <c r="AT54" s="3"/>
      <c r="AU54" s="2" t="s">
        <v>108</v>
      </c>
      <c r="AV54" s="3">
        <v>31</v>
      </c>
    </row>
    <row r="55" spans="1:48" ht="30" customHeight="1" x14ac:dyDescent="0.3">
      <c r="A55" s="8" t="s">
        <v>109</v>
      </c>
      <c r="B55" s="8" t="s">
        <v>81</v>
      </c>
      <c r="C55" s="8" t="s">
        <v>59</v>
      </c>
      <c r="D55" s="9">
        <v>116</v>
      </c>
      <c r="E55" s="11">
        <f>TRUNC(일위대가목록!E13,0)</f>
        <v>0</v>
      </c>
      <c r="F55" s="11">
        <f>TRUNC(E55*D55, 0)</f>
        <v>0</v>
      </c>
      <c r="G55" s="11">
        <f>TRUNC(일위대가목록!F13,0)</f>
        <v>0</v>
      </c>
      <c r="H55" s="11">
        <f>TRUNC(G55*D55, 0)</f>
        <v>0</v>
      </c>
      <c r="I55" s="11">
        <f>TRUNC(일위대가목록!G13,0)</f>
        <v>0</v>
      </c>
      <c r="J55" s="11">
        <f>TRUNC(I55*D55, 0)</f>
        <v>0</v>
      </c>
      <c r="K55" s="11">
        <f t="shared" si="4"/>
        <v>0</v>
      </c>
      <c r="L55" s="11">
        <f t="shared" si="4"/>
        <v>0</v>
      </c>
      <c r="M55" s="8" t="s">
        <v>110</v>
      </c>
      <c r="N55" s="2" t="s">
        <v>111</v>
      </c>
      <c r="O55" s="2" t="s">
        <v>51</v>
      </c>
      <c r="P55" s="2" t="s">
        <v>51</v>
      </c>
      <c r="Q55" s="2" t="s">
        <v>99</v>
      </c>
      <c r="R55" s="2" t="s">
        <v>62</v>
      </c>
      <c r="S55" s="2" t="s">
        <v>63</v>
      </c>
      <c r="T55" s="2" t="s">
        <v>63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51</v>
      </c>
      <c r="AS55" s="2" t="s">
        <v>51</v>
      </c>
      <c r="AT55" s="3"/>
      <c r="AU55" s="2" t="s">
        <v>112</v>
      </c>
      <c r="AV55" s="3">
        <v>51</v>
      </c>
    </row>
    <row r="56" spans="1:48" ht="30" customHeigh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48" ht="30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48" ht="30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48" ht="30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48" ht="30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48" ht="30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 x14ac:dyDescent="0.3">
      <c r="A75" s="8" t="s">
        <v>65</v>
      </c>
      <c r="B75" s="9"/>
      <c r="C75" s="9"/>
      <c r="D75" s="9"/>
      <c r="E75" s="9"/>
      <c r="F75" s="11">
        <f>SUM(F53:F74)</f>
        <v>0</v>
      </c>
      <c r="G75" s="9"/>
      <c r="H75" s="11">
        <f>SUM(H53:H74)</f>
        <v>0</v>
      </c>
      <c r="I75" s="9"/>
      <c r="J75" s="11">
        <f>SUM(J53:J74)</f>
        <v>0</v>
      </c>
      <c r="K75" s="9"/>
      <c r="L75" s="11">
        <f>SUM(L53:L74)</f>
        <v>0</v>
      </c>
      <c r="M75" s="9"/>
      <c r="N75" t="s">
        <v>66</v>
      </c>
    </row>
    <row r="76" spans="1:48" ht="30" customHeight="1" x14ac:dyDescent="0.3">
      <c r="A76" s="8" t="s">
        <v>113</v>
      </c>
      <c r="B76" s="8" t="s">
        <v>51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3"/>
      <c r="O76" s="3"/>
      <c r="P76" s="3"/>
      <c r="Q76" s="2" t="s">
        <v>114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ht="30" customHeight="1" x14ac:dyDescent="0.3">
      <c r="A77" s="8" t="s">
        <v>115</v>
      </c>
      <c r="B77" s="8" t="s">
        <v>116</v>
      </c>
      <c r="C77" s="8" t="s">
        <v>76</v>
      </c>
      <c r="D77" s="9">
        <v>13</v>
      </c>
      <c r="E77" s="11">
        <f>TRUNC(단가대비표!O6,0)</f>
        <v>0</v>
      </c>
      <c r="F77" s="11">
        <f>TRUNC(E77*D77, 0)</f>
        <v>0</v>
      </c>
      <c r="G77" s="11">
        <f>TRUNC(단가대비표!P6,0)</f>
        <v>0</v>
      </c>
      <c r="H77" s="11">
        <f>TRUNC(G77*D77, 0)</f>
        <v>0</v>
      </c>
      <c r="I77" s="11">
        <f>TRUNC(단가대비표!V6,0)</f>
        <v>0</v>
      </c>
      <c r="J77" s="11">
        <f>TRUNC(I77*D77, 0)</f>
        <v>0</v>
      </c>
      <c r="K77" s="11">
        <f>TRUNC(E77+G77+I77, 0)</f>
        <v>0</v>
      </c>
      <c r="L77" s="11">
        <f>TRUNC(F77+H77+J77, 0)</f>
        <v>0</v>
      </c>
      <c r="M77" s="8" t="s">
        <v>117</v>
      </c>
      <c r="N77" s="2" t="s">
        <v>118</v>
      </c>
      <c r="O77" s="2" t="s">
        <v>51</v>
      </c>
      <c r="P77" s="2" t="s">
        <v>51</v>
      </c>
      <c r="Q77" s="2" t="s">
        <v>114</v>
      </c>
      <c r="R77" s="2" t="s">
        <v>63</v>
      </c>
      <c r="S77" s="2" t="s">
        <v>63</v>
      </c>
      <c r="T77" s="2" t="s">
        <v>62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2" t="s">
        <v>51</v>
      </c>
      <c r="AS77" s="2" t="s">
        <v>51</v>
      </c>
      <c r="AT77" s="3"/>
      <c r="AU77" s="2" t="s">
        <v>119</v>
      </c>
      <c r="AV77" s="3">
        <v>44</v>
      </c>
    </row>
    <row r="78" spans="1:48" ht="30" customHeight="1" x14ac:dyDescent="0.3">
      <c r="A78" s="8" t="s">
        <v>120</v>
      </c>
      <c r="B78" s="8" t="s">
        <v>121</v>
      </c>
      <c r="C78" s="8" t="s">
        <v>122</v>
      </c>
      <c r="D78" s="9">
        <v>148</v>
      </c>
      <c r="E78" s="11">
        <f>TRUNC(단가대비표!O8,0)</f>
        <v>0</v>
      </c>
      <c r="F78" s="11">
        <f>TRUNC(E78*D78, 0)</f>
        <v>0</v>
      </c>
      <c r="G78" s="11">
        <f>TRUNC(단가대비표!P8,0)</f>
        <v>0</v>
      </c>
      <c r="H78" s="11">
        <f>TRUNC(G78*D78, 0)</f>
        <v>0</v>
      </c>
      <c r="I78" s="11">
        <f>TRUNC(단가대비표!V8,0)</f>
        <v>0</v>
      </c>
      <c r="J78" s="11">
        <f>TRUNC(I78*D78, 0)</f>
        <v>0</v>
      </c>
      <c r="K78" s="11">
        <f>TRUNC(E78+G78+I78, 0)</f>
        <v>0</v>
      </c>
      <c r="L78" s="11">
        <f>TRUNC(F78+H78+J78, 0)</f>
        <v>0</v>
      </c>
      <c r="M78" s="8" t="s">
        <v>123</v>
      </c>
      <c r="N78" s="2" t="s">
        <v>124</v>
      </c>
      <c r="O78" s="2" t="s">
        <v>51</v>
      </c>
      <c r="P78" s="2" t="s">
        <v>51</v>
      </c>
      <c r="Q78" s="2" t="s">
        <v>114</v>
      </c>
      <c r="R78" s="2" t="s">
        <v>63</v>
      </c>
      <c r="S78" s="2" t="s">
        <v>63</v>
      </c>
      <c r="T78" s="2" t="s">
        <v>62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2" t="s">
        <v>51</v>
      </c>
      <c r="AS78" s="2" t="s">
        <v>51</v>
      </c>
      <c r="AT78" s="3"/>
      <c r="AU78" s="2" t="s">
        <v>125</v>
      </c>
      <c r="AV78" s="3">
        <v>45</v>
      </c>
    </row>
    <row r="79" spans="1:48" ht="30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48" ht="30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30" customHeigh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30" customHeigh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30" customHeigh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30" customHeigh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30" customHeigh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30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30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30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30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30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30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30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30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30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30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30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 x14ac:dyDescent="0.3">
      <c r="A99" s="8" t="s">
        <v>65</v>
      </c>
      <c r="B99" s="9"/>
      <c r="C99" s="9"/>
      <c r="D99" s="9"/>
      <c r="E99" s="9"/>
      <c r="F99" s="11">
        <f>SUM(F77:F98)</f>
        <v>0</v>
      </c>
      <c r="G99" s="9"/>
      <c r="H99" s="11">
        <f>SUM(H77:H98)</f>
        <v>0</v>
      </c>
      <c r="I99" s="9"/>
      <c r="J99" s="11">
        <f>SUM(J77:J98)</f>
        <v>0</v>
      </c>
      <c r="K99" s="9"/>
      <c r="L99" s="11">
        <f>SUM(L77:L98)</f>
        <v>0</v>
      </c>
      <c r="M99" s="9"/>
      <c r="N99" t="s">
        <v>66</v>
      </c>
    </row>
    <row r="100" spans="1:48" ht="30" customHeight="1" x14ac:dyDescent="0.3">
      <c r="A100" s="8" t="s">
        <v>126</v>
      </c>
      <c r="B100" s="8" t="s">
        <v>51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3"/>
      <c r="O100" s="3"/>
      <c r="P100" s="3"/>
      <c r="Q100" s="2" t="s">
        <v>127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ht="30" customHeight="1" x14ac:dyDescent="0.3">
      <c r="A101" s="8" t="s">
        <v>129</v>
      </c>
      <c r="B101" s="8" t="s">
        <v>130</v>
      </c>
      <c r="C101" s="8" t="s">
        <v>131</v>
      </c>
      <c r="D101" s="9">
        <v>23</v>
      </c>
      <c r="E101" s="11">
        <f>TRUNC(단가대비표!O10,0)</f>
        <v>0</v>
      </c>
      <c r="F101" s="11">
        <f>TRUNC(E101*D101, 0)</f>
        <v>0</v>
      </c>
      <c r="G101" s="11">
        <f>TRUNC(단가대비표!P10,0)</f>
        <v>0</v>
      </c>
      <c r="H101" s="11">
        <f>TRUNC(G101*D101, 0)</f>
        <v>0</v>
      </c>
      <c r="I101" s="11">
        <f>TRUNC(단가대비표!V10,0)</f>
        <v>0</v>
      </c>
      <c r="J101" s="11">
        <f>TRUNC(I101*D101, 0)</f>
        <v>0</v>
      </c>
      <c r="K101" s="11">
        <f>TRUNC(E101+G101+I101, 0)</f>
        <v>0</v>
      </c>
      <c r="L101" s="11">
        <f>TRUNC(F101+H101+J101, 0)</f>
        <v>0</v>
      </c>
      <c r="M101" s="8" t="s">
        <v>132</v>
      </c>
      <c r="N101" s="2" t="s">
        <v>133</v>
      </c>
      <c r="O101" s="2" t="s">
        <v>51</v>
      </c>
      <c r="P101" s="2" t="s">
        <v>51</v>
      </c>
      <c r="Q101" s="2" t="s">
        <v>127</v>
      </c>
      <c r="R101" s="2" t="s">
        <v>63</v>
      </c>
      <c r="S101" s="2" t="s">
        <v>63</v>
      </c>
      <c r="T101" s="2" t="s">
        <v>62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 t="s">
        <v>51</v>
      </c>
      <c r="AS101" s="2" t="s">
        <v>51</v>
      </c>
      <c r="AT101" s="3"/>
      <c r="AU101" s="2" t="s">
        <v>134</v>
      </c>
      <c r="AV101" s="3">
        <v>52</v>
      </c>
    </row>
    <row r="102" spans="1:48" ht="30" customHeight="1" x14ac:dyDescent="0.3">
      <c r="A102" s="8" t="s">
        <v>135</v>
      </c>
      <c r="B102" s="8" t="s">
        <v>136</v>
      </c>
      <c r="C102" s="8" t="s">
        <v>131</v>
      </c>
      <c r="D102" s="9">
        <v>23</v>
      </c>
      <c r="E102" s="11">
        <f>TRUNC(단가대비표!O11,0)</f>
        <v>0</v>
      </c>
      <c r="F102" s="11">
        <f>TRUNC(E102*D102, 0)</f>
        <v>0</v>
      </c>
      <c r="G102" s="11">
        <f>TRUNC(단가대비표!P11,0)</f>
        <v>0</v>
      </c>
      <c r="H102" s="11">
        <f>TRUNC(G102*D102, 0)</f>
        <v>0</v>
      </c>
      <c r="I102" s="11">
        <f>TRUNC(단가대비표!V11,0)</f>
        <v>0</v>
      </c>
      <c r="J102" s="11">
        <f>TRUNC(I102*D102, 0)</f>
        <v>0</v>
      </c>
      <c r="K102" s="11">
        <f>TRUNC(E102+G102+I102, 0)</f>
        <v>0</v>
      </c>
      <c r="L102" s="11">
        <f>TRUNC(F102+H102+J102, 0)</f>
        <v>0</v>
      </c>
      <c r="M102" s="8" t="s">
        <v>137</v>
      </c>
      <c r="N102" s="2" t="s">
        <v>138</v>
      </c>
      <c r="O102" s="2" t="s">
        <v>51</v>
      </c>
      <c r="P102" s="2" t="s">
        <v>51</v>
      </c>
      <c r="Q102" s="2" t="s">
        <v>127</v>
      </c>
      <c r="R102" s="2" t="s">
        <v>63</v>
      </c>
      <c r="S102" s="2" t="s">
        <v>63</v>
      </c>
      <c r="T102" s="2" t="s">
        <v>62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2" t="s">
        <v>51</v>
      </c>
      <c r="AS102" s="2" t="s">
        <v>51</v>
      </c>
      <c r="AT102" s="3"/>
      <c r="AU102" s="2" t="s">
        <v>139</v>
      </c>
      <c r="AV102" s="3">
        <v>38</v>
      </c>
    </row>
    <row r="103" spans="1:48" ht="30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48" ht="30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48" ht="30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48" ht="30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30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48" ht="30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48" ht="30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48" ht="30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48" ht="30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48" ht="30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4" ht="30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4" ht="30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4" ht="30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4" ht="30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4" ht="30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4" ht="30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4" ht="30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4" ht="30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4" ht="30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4" ht="30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4" ht="30" customHeight="1" x14ac:dyDescent="0.3">
      <c r="A123" s="8" t="s">
        <v>65</v>
      </c>
      <c r="B123" s="9"/>
      <c r="C123" s="9"/>
      <c r="D123" s="9"/>
      <c r="E123" s="9"/>
      <c r="F123" s="11">
        <f>SUM(F101:F122)</f>
        <v>0</v>
      </c>
      <c r="G123" s="9"/>
      <c r="H123" s="11">
        <f>SUM(H101:H122)</f>
        <v>0</v>
      </c>
      <c r="I123" s="9"/>
      <c r="J123" s="11">
        <f>SUM(J101:J122)</f>
        <v>0</v>
      </c>
      <c r="K123" s="9"/>
      <c r="L123" s="11">
        <f>SUM(L101:L122)</f>
        <v>0</v>
      </c>
      <c r="M123" s="9"/>
      <c r="N123" t="s">
        <v>66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5" manualBreakCount="5">
    <brk id="27" max="16383" man="1"/>
    <brk id="51" max="16383" man="1"/>
    <brk id="75" max="16383" man="1"/>
    <brk id="99" max="16383" man="1"/>
    <brk id="1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90F5-8F22-4977-AEC7-E8036320DD70}">
  <sheetPr>
    <pageSetUpPr fitToPage="1"/>
  </sheetPr>
  <dimension ref="A1:N16"/>
  <sheetViews>
    <sheetView topLeftCell="B1" workbookViewId="0">
      <selection activeCell="C4" sqref="C4"/>
    </sheetView>
  </sheetViews>
  <sheetFormatPr defaultRowHeight="16.5" x14ac:dyDescent="0.3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2" width="2.625" hidden="1" customWidth="1"/>
    <col min="13" max="13" width="20.625" customWidth="1"/>
    <col min="14" max="14" width="2.625" hidden="1" customWidth="1"/>
  </cols>
  <sheetData>
    <row r="1" spans="1:14" ht="30" customHeight="1" x14ac:dyDescent="0.3">
      <c r="A1" s="32" t="s">
        <v>140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30" customHeight="1" x14ac:dyDescent="0.3">
      <c r="A2" s="33" t="s">
        <v>389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ht="30" customHeight="1" x14ac:dyDescent="0.3">
      <c r="A3" s="4" t="s">
        <v>141</v>
      </c>
      <c r="B3" s="4" t="s">
        <v>1</v>
      </c>
      <c r="C3" s="4" t="s">
        <v>2</v>
      </c>
      <c r="D3" s="4" t="s">
        <v>3</v>
      </c>
      <c r="E3" s="4" t="s">
        <v>142</v>
      </c>
      <c r="F3" s="4" t="s">
        <v>143</v>
      </c>
      <c r="G3" s="4" t="s">
        <v>144</v>
      </c>
      <c r="H3" s="4" t="s">
        <v>145</v>
      </c>
      <c r="I3" s="4" t="s">
        <v>146</v>
      </c>
      <c r="J3" s="4" t="s">
        <v>147</v>
      </c>
      <c r="K3" s="4" t="s">
        <v>148</v>
      </c>
      <c r="L3" s="4" t="s">
        <v>149</v>
      </c>
      <c r="M3" s="4" t="s">
        <v>150</v>
      </c>
      <c r="N3" s="1" t="s">
        <v>151</v>
      </c>
    </row>
    <row r="4" spans="1:14" ht="30" customHeight="1" x14ac:dyDescent="0.3">
      <c r="A4" s="8" t="s">
        <v>61</v>
      </c>
      <c r="B4" s="8" t="s">
        <v>57</v>
      </c>
      <c r="C4" s="8" t="s">
        <v>58</v>
      </c>
      <c r="D4" s="8" t="s">
        <v>59</v>
      </c>
      <c r="E4" s="14">
        <f>일위대가!F6</f>
        <v>0</v>
      </c>
      <c r="F4" s="14">
        <f>일위대가!H6</f>
        <v>0</v>
      </c>
      <c r="G4" s="14">
        <f>일위대가!J6</f>
        <v>0</v>
      </c>
      <c r="H4" s="14">
        <f t="shared" ref="H4:H16" si="0">E4+F4+G4</f>
        <v>0</v>
      </c>
      <c r="I4" s="8" t="s">
        <v>60</v>
      </c>
      <c r="J4" s="8" t="s">
        <v>51</v>
      </c>
      <c r="K4" s="8" t="s">
        <v>51</v>
      </c>
      <c r="L4" s="8" t="s">
        <v>51</v>
      </c>
      <c r="M4" s="8" t="s">
        <v>51</v>
      </c>
      <c r="N4" s="2" t="s">
        <v>51</v>
      </c>
    </row>
    <row r="5" spans="1:14" ht="30" customHeight="1" x14ac:dyDescent="0.3">
      <c r="A5" s="8" t="s">
        <v>72</v>
      </c>
      <c r="B5" s="8" t="s">
        <v>69</v>
      </c>
      <c r="C5" s="8" t="s">
        <v>70</v>
      </c>
      <c r="D5" s="8" t="s">
        <v>59</v>
      </c>
      <c r="E5" s="14">
        <f>일위대가!F11</f>
        <v>0</v>
      </c>
      <c r="F5" s="14">
        <f>일위대가!H11</f>
        <v>0</v>
      </c>
      <c r="G5" s="14">
        <f>일위대가!J11</f>
        <v>0</v>
      </c>
      <c r="H5" s="14">
        <f t="shared" si="0"/>
        <v>0</v>
      </c>
      <c r="I5" s="8" t="s">
        <v>71</v>
      </c>
      <c r="J5" s="8" t="s">
        <v>51</v>
      </c>
      <c r="K5" s="8" t="s">
        <v>51</v>
      </c>
      <c r="L5" s="8" t="s">
        <v>51</v>
      </c>
      <c r="M5" s="8" t="s">
        <v>51</v>
      </c>
      <c r="N5" s="2" t="s">
        <v>51</v>
      </c>
    </row>
    <row r="6" spans="1:14" ht="30" customHeight="1" x14ac:dyDescent="0.3">
      <c r="A6" s="8" t="s">
        <v>78</v>
      </c>
      <c r="B6" s="8" t="s">
        <v>74</v>
      </c>
      <c r="C6" s="8" t="s">
        <v>75</v>
      </c>
      <c r="D6" s="8" t="s">
        <v>76</v>
      </c>
      <c r="E6" s="14">
        <f>일위대가!F16</f>
        <v>0</v>
      </c>
      <c r="F6" s="14">
        <f>일위대가!H16</f>
        <v>0</v>
      </c>
      <c r="G6" s="14">
        <f>일위대가!J16</f>
        <v>0</v>
      </c>
      <c r="H6" s="14">
        <f t="shared" si="0"/>
        <v>0</v>
      </c>
      <c r="I6" s="8" t="s">
        <v>77</v>
      </c>
      <c r="J6" s="8" t="s">
        <v>51</v>
      </c>
      <c r="K6" s="8" t="s">
        <v>51</v>
      </c>
      <c r="L6" s="8" t="s">
        <v>51</v>
      </c>
      <c r="M6" s="8" t="s">
        <v>51</v>
      </c>
      <c r="N6" s="2" t="s">
        <v>51</v>
      </c>
    </row>
    <row r="7" spans="1:14" ht="30" customHeight="1" x14ac:dyDescent="0.3">
      <c r="A7" s="8" t="s">
        <v>83</v>
      </c>
      <c r="B7" s="8" t="s">
        <v>80</v>
      </c>
      <c r="C7" s="8" t="s">
        <v>81</v>
      </c>
      <c r="D7" s="8" t="s">
        <v>59</v>
      </c>
      <c r="E7" s="14">
        <f>일위대가!F22</f>
        <v>0</v>
      </c>
      <c r="F7" s="14">
        <f>일위대가!H22</f>
        <v>0</v>
      </c>
      <c r="G7" s="14">
        <f>일위대가!J22</f>
        <v>0</v>
      </c>
      <c r="H7" s="14">
        <f t="shared" si="0"/>
        <v>0</v>
      </c>
      <c r="I7" s="8" t="s">
        <v>82</v>
      </c>
      <c r="J7" s="8" t="s">
        <v>51</v>
      </c>
      <c r="K7" s="8" t="s">
        <v>51</v>
      </c>
      <c r="L7" s="8" t="s">
        <v>51</v>
      </c>
      <c r="M7" s="8" t="s">
        <v>51</v>
      </c>
      <c r="N7" s="2" t="s">
        <v>51</v>
      </c>
    </row>
    <row r="8" spans="1:14" ht="30" customHeight="1" x14ac:dyDescent="0.3">
      <c r="A8" s="8" t="s">
        <v>87</v>
      </c>
      <c r="B8" s="8" t="s">
        <v>80</v>
      </c>
      <c r="C8" s="8" t="s">
        <v>85</v>
      </c>
      <c r="D8" s="8" t="s">
        <v>59</v>
      </c>
      <c r="E8" s="14">
        <f>일위대가!F28</f>
        <v>0</v>
      </c>
      <c r="F8" s="14">
        <f>일위대가!H28</f>
        <v>0</v>
      </c>
      <c r="G8" s="14">
        <f>일위대가!J28</f>
        <v>0</v>
      </c>
      <c r="H8" s="14">
        <f t="shared" si="0"/>
        <v>0</v>
      </c>
      <c r="I8" s="8" t="s">
        <v>86</v>
      </c>
      <c r="J8" s="8" t="s">
        <v>51</v>
      </c>
      <c r="K8" s="8" t="s">
        <v>51</v>
      </c>
      <c r="L8" s="8" t="s">
        <v>51</v>
      </c>
      <c r="M8" s="8" t="s">
        <v>51</v>
      </c>
      <c r="N8" s="2" t="s">
        <v>51</v>
      </c>
    </row>
    <row r="9" spans="1:14" ht="30" customHeight="1" x14ac:dyDescent="0.3">
      <c r="A9" s="8" t="s">
        <v>92</v>
      </c>
      <c r="B9" s="8" t="s">
        <v>89</v>
      </c>
      <c r="C9" s="8" t="s">
        <v>90</v>
      </c>
      <c r="D9" s="8" t="s">
        <v>59</v>
      </c>
      <c r="E9" s="14">
        <f>일위대가!F33</f>
        <v>0</v>
      </c>
      <c r="F9" s="14">
        <f>일위대가!H33</f>
        <v>0</v>
      </c>
      <c r="G9" s="14">
        <f>일위대가!J33</f>
        <v>0</v>
      </c>
      <c r="H9" s="14">
        <f t="shared" si="0"/>
        <v>0</v>
      </c>
      <c r="I9" s="8" t="s">
        <v>91</v>
      </c>
      <c r="J9" s="8" t="s">
        <v>51</v>
      </c>
      <c r="K9" s="8" t="s">
        <v>51</v>
      </c>
      <c r="L9" s="8" t="s">
        <v>51</v>
      </c>
      <c r="M9" s="8" t="s">
        <v>202</v>
      </c>
      <c r="N9" s="2" t="s">
        <v>51</v>
      </c>
    </row>
    <row r="10" spans="1:14" ht="30" customHeight="1" x14ac:dyDescent="0.3">
      <c r="A10" s="8" t="s">
        <v>96</v>
      </c>
      <c r="B10" s="8" t="s">
        <v>89</v>
      </c>
      <c r="C10" s="8" t="s">
        <v>94</v>
      </c>
      <c r="D10" s="8" t="s">
        <v>59</v>
      </c>
      <c r="E10" s="14">
        <f>일위대가!F38</f>
        <v>0</v>
      </c>
      <c r="F10" s="14">
        <f>일위대가!H38</f>
        <v>0</v>
      </c>
      <c r="G10" s="14">
        <f>일위대가!J38</f>
        <v>0</v>
      </c>
      <c r="H10" s="14">
        <f t="shared" si="0"/>
        <v>0</v>
      </c>
      <c r="I10" s="8" t="s">
        <v>95</v>
      </c>
      <c r="J10" s="8" t="s">
        <v>51</v>
      </c>
      <c r="K10" s="8" t="s">
        <v>51</v>
      </c>
      <c r="L10" s="8" t="s">
        <v>51</v>
      </c>
      <c r="M10" s="8" t="s">
        <v>202</v>
      </c>
      <c r="N10" s="2" t="s">
        <v>51</v>
      </c>
    </row>
    <row r="11" spans="1:14" ht="30" customHeight="1" x14ac:dyDescent="0.3">
      <c r="A11" s="8" t="s">
        <v>103</v>
      </c>
      <c r="B11" s="8" t="s">
        <v>100</v>
      </c>
      <c r="C11" s="8" t="s">
        <v>51</v>
      </c>
      <c r="D11" s="8" t="s">
        <v>101</v>
      </c>
      <c r="E11" s="14">
        <f>일위대가!F43</f>
        <v>0</v>
      </c>
      <c r="F11" s="14">
        <f>일위대가!H43</f>
        <v>0</v>
      </c>
      <c r="G11" s="14">
        <f>일위대가!J43</f>
        <v>0</v>
      </c>
      <c r="H11" s="14">
        <f t="shared" si="0"/>
        <v>0</v>
      </c>
      <c r="I11" s="8" t="s">
        <v>102</v>
      </c>
      <c r="J11" s="8" t="s">
        <v>51</v>
      </c>
      <c r="K11" s="8" t="s">
        <v>51</v>
      </c>
      <c r="L11" s="8" t="s">
        <v>51</v>
      </c>
      <c r="M11" s="8" t="s">
        <v>51</v>
      </c>
      <c r="N11" s="2" t="s">
        <v>51</v>
      </c>
    </row>
    <row r="12" spans="1:14" ht="30" customHeight="1" x14ac:dyDescent="0.3">
      <c r="A12" s="8" t="s">
        <v>107</v>
      </c>
      <c r="B12" s="8" t="s">
        <v>105</v>
      </c>
      <c r="C12" s="8" t="s">
        <v>51</v>
      </c>
      <c r="D12" s="8" t="s">
        <v>101</v>
      </c>
      <c r="E12" s="14">
        <f>일위대가!F48</f>
        <v>0</v>
      </c>
      <c r="F12" s="14">
        <f>일위대가!H48</f>
        <v>0</v>
      </c>
      <c r="G12" s="14">
        <f>일위대가!J48</f>
        <v>0</v>
      </c>
      <c r="H12" s="14">
        <f t="shared" si="0"/>
        <v>0</v>
      </c>
      <c r="I12" s="8" t="s">
        <v>106</v>
      </c>
      <c r="J12" s="8" t="s">
        <v>51</v>
      </c>
      <c r="K12" s="8" t="s">
        <v>51</v>
      </c>
      <c r="L12" s="8" t="s">
        <v>51</v>
      </c>
      <c r="M12" s="8" t="s">
        <v>51</v>
      </c>
      <c r="N12" s="2" t="s">
        <v>51</v>
      </c>
    </row>
    <row r="13" spans="1:14" ht="30" customHeight="1" x14ac:dyDescent="0.3">
      <c r="A13" s="8" t="s">
        <v>111</v>
      </c>
      <c r="B13" s="8" t="s">
        <v>109</v>
      </c>
      <c r="C13" s="8" t="s">
        <v>81</v>
      </c>
      <c r="D13" s="8" t="s">
        <v>59</v>
      </c>
      <c r="E13" s="14">
        <f>일위대가!F52</f>
        <v>0</v>
      </c>
      <c r="F13" s="14">
        <f>일위대가!H52</f>
        <v>0</v>
      </c>
      <c r="G13" s="14">
        <f>일위대가!J52</f>
        <v>0</v>
      </c>
      <c r="H13" s="14">
        <f t="shared" si="0"/>
        <v>0</v>
      </c>
      <c r="I13" s="8" t="s">
        <v>110</v>
      </c>
      <c r="J13" s="8" t="s">
        <v>51</v>
      </c>
      <c r="K13" s="8" t="s">
        <v>51</v>
      </c>
      <c r="L13" s="8" t="s">
        <v>51</v>
      </c>
      <c r="M13" s="8" t="s">
        <v>231</v>
      </c>
      <c r="N13" s="2" t="s">
        <v>51</v>
      </c>
    </row>
    <row r="14" spans="1:14" ht="30" customHeight="1" x14ac:dyDescent="0.3">
      <c r="A14" s="8" t="s">
        <v>172</v>
      </c>
      <c r="B14" s="8" t="s">
        <v>169</v>
      </c>
      <c r="C14" s="8" t="s">
        <v>170</v>
      </c>
      <c r="D14" s="8" t="s">
        <v>76</v>
      </c>
      <c r="E14" s="14">
        <f>일위대가!F58</f>
        <v>0</v>
      </c>
      <c r="F14" s="14">
        <f>일위대가!H58</f>
        <v>0</v>
      </c>
      <c r="G14" s="14">
        <f>일위대가!J58</f>
        <v>0</v>
      </c>
      <c r="H14" s="14">
        <f t="shared" si="0"/>
        <v>0</v>
      </c>
      <c r="I14" s="8" t="s">
        <v>171</v>
      </c>
      <c r="J14" s="8" t="s">
        <v>51</v>
      </c>
      <c r="K14" s="8" t="s">
        <v>51</v>
      </c>
      <c r="L14" s="8" t="s">
        <v>51</v>
      </c>
      <c r="M14" s="8" t="s">
        <v>234</v>
      </c>
      <c r="N14" s="2" t="s">
        <v>51</v>
      </c>
    </row>
    <row r="15" spans="1:14" ht="30" customHeight="1" x14ac:dyDescent="0.3">
      <c r="A15" s="8" t="s">
        <v>177</v>
      </c>
      <c r="B15" s="8" t="s">
        <v>174</v>
      </c>
      <c r="C15" s="8" t="s">
        <v>175</v>
      </c>
      <c r="D15" s="8" t="s">
        <v>59</v>
      </c>
      <c r="E15" s="14">
        <f>일위대가!F64</f>
        <v>0</v>
      </c>
      <c r="F15" s="14">
        <f>일위대가!H64</f>
        <v>0</v>
      </c>
      <c r="G15" s="14">
        <f>일위대가!J64</f>
        <v>0</v>
      </c>
      <c r="H15" s="14">
        <f t="shared" si="0"/>
        <v>0</v>
      </c>
      <c r="I15" s="8" t="s">
        <v>176</v>
      </c>
      <c r="J15" s="8" t="s">
        <v>51</v>
      </c>
      <c r="K15" s="8" t="s">
        <v>51</v>
      </c>
      <c r="L15" s="8" t="s">
        <v>51</v>
      </c>
      <c r="M15" s="8" t="s">
        <v>246</v>
      </c>
      <c r="N15" s="2" t="s">
        <v>51</v>
      </c>
    </row>
    <row r="16" spans="1:14" ht="30" customHeight="1" x14ac:dyDescent="0.3">
      <c r="A16" s="8" t="s">
        <v>206</v>
      </c>
      <c r="B16" s="8" t="s">
        <v>203</v>
      </c>
      <c r="C16" s="8" t="s">
        <v>204</v>
      </c>
      <c r="D16" s="8" t="s">
        <v>59</v>
      </c>
      <c r="E16" s="14">
        <f>일위대가!F70</f>
        <v>0</v>
      </c>
      <c r="F16" s="14">
        <f>일위대가!H70</f>
        <v>0</v>
      </c>
      <c r="G16" s="14">
        <f>일위대가!J70</f>
        <v>0</v>
      </c>
      <c r="H16" s="14">
        <f t="shared" si="0"/>
        <v>0</v>
      </c>
      <c r="I16" s="8" t="s">
        <v>205</v>
      </c>
      <c r="J16" s="8" t="s">
        <v>51</v>
      </c>
      <c r="K16" s="8" t="s">
        <v>51</v>
      </c>
      <c r="L16" s="8" t="s">
        <v>51</v>
      </c>
      <c r="M16" s="8" t="s">
        <v>255</v>
      </c>
      <c r="N16" s="2" t="s">
        <v>51</v>
      </c>
    </row>
  </sheetData>
  <mergeCells count="2">
    <mergeCell ref="A1:M1"/>
    <mergeCell ref="A2:M2"/>
  </mergeCells>
  <phoneticPr fontId="1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D-01B0-484E-8DE3-79090564E629}">
  <sheetPr>
    <pageSetUpPr fitToPage="1"/>
  </sheetPr>
  <dimension ref="A1:AY70"/>
  <sheetViews>
    <sheetView workbookViewId="0">
      <selection sqref="A1:M1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 x14ac:dyDescent="0.3">
      <c r="A1" s="33" t="s">
        <v>389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51" ht="30" customHeight="1" x14ac:dyDescent="0.3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/>
      <c r="G2" s="30" t="s">
        <v>8</v>
      </c>
      <c r="H2" s="30"/>
      <c r="I2" s="30" t="s">
        <v>9</v>
      </c>
      <c r="J2" s="30"/>
      <c r="K2" s="30" t="s">
        <v>10</v>
      </c>
      <c r="L2" s="30"/>
      <c r="M2" s="30" t="s">
        <v>11</v>
      </c>
      <c r="N2" s="29" t="s">
        <v>152</v>
      </c>
      <c r="O2" s="29" t="s">
        <v>19</v>
      </c>
      <c r="P2" s="29" t="s">
        <v>21</v>
      </c>
      <c r="Q2" s="29" t="s">
        <v>22</v>
      </c>
      <c r="R2" s="29" t="s">
        <v>23</v>
      </c>
      <c r="S2" s="29" t="s">
        <v>24</v>
      </c>
      <c r="T2" s="29" t="s">
        <v>25</v>
      </c>
      <c r="U2" s="29" t="s">
        <v>26</v>
      </c>
      <c r="V2" s="29" t="s">
        <v>27</v>
      </c>
      <c r="W2" s="29" t="s">
        <v>28</v>
      </c>
      <c r="X2" s="29" t="s">
        <v>29</v>
      </c>
      <c r="Y2" s="29" t="s">
        <v>30</v>
      </c>
      <c r="Z2" s="29" t="s">
        <v>31</v>
      </c>
      <c r="AA2" s="29" t="s">
        <v>32</v>
      </c>
      <c r="AB2" s="29" t="s">
        <v>33</v>
      </c>
      <c r="AC2" s="29" t="s">
        <v>34</v>
      </c>
      <c r="AD2" s="29" t="s">
        <v>35</v>
      </c>
      <c r="AE2" s="29" t="s">
        <v>36</v>
      </c>
      <c r="AF2" s="29" t="s">
        <v>37</v>
      </c>
      <c r="AG2" s="29" t="s">
        <v>38</v>
      </c>
      <c r="AH2" s="29" t="s">
        <v>39</v>
      </c>
      <c r="AI2" s="29" t="s">
        <v>40</v>
      </c>
      <c r="AJ2" s="29" t="s">
        <v>41</v>
      </c>
      <c r="AK2" s="29" t="s">
        <v>42</v>
      </c>
      <c r="AL2" s="29" t="s">
        <v>43</v>
      </c>
      <c r="AM2" s="29" t="s">
        <v>44</v>
      </c>
      <c r="AN2" s="29" t="s">
        <v>45</v>
      </c>
      <c r="AO2" s="29" t="s">
        <v>46</v>
      </c>
      <c r="AP2" s="29" t="s">
        <v>153</v>
      </c>
      <c r="AQ2" s="29" t="s">
        <v>154</v>
      </c>
      <c r="AR2" s="29" t="s">
        <v>155</v>
      </c>
      <c r="AS2" s="29" t="s">
        <v>156</v>
      </c>
      <c r="AT2" s="29" t="s">
        <v>157</v>
      </c>
      <c r="AU2" s="29" t="s">
        <v>158</v>
      </c>
      <c r="AV2" s="29" t="s">
        <v>47</v>
      </c>
      <c r="AW2" s="29" t="s">
        <v>159</v>
      </c>
      <c r="AX2" s="1" t="s">
        <v>151</v>
      </c>
      <c r="AY2" s="1" t="s">
        <v>20</v>
      </c>
    </row>
    <row r="3" spans="1:51" ht="30" customHeight="1" x14ac:dyDescent="0.3">
      <c r="A3" s="30"/>
      <c r="B3" s="30"/>
      <c r="C3" s="30"/>
      <c r="D3" s="30"/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4" t="s">
        <v>6</v>
      </c>
      <c r="L3" s="4" t="s">
        <v>7</v>
      </c>
      <c r="M3" s="30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</row>
    <row r="4" spans="1:51" ht="30" customHeight="1" x14ac:dyDescent="0.3">
      <c r="A4" s="34" t="s">
        <v>160</v>
      </c>
      <c r="B4" s="34"/>
      <c r="C4" s="34"/>
      <c r="D4" s="34"/>
      <c r="E4" s="35"/>
      <c r="F4" s="36"/>
      <c r="G4" s="35"/>
      <c r="H4" s="36"/>
      <c r="I4" s="35"/>
      <c r="J4" s="36"/>
      <c r="K4" s="35"/>
      <c r="L4" s="36"/>
      <c r="M4" s="34"/>
      <c r="N4" s="1" t="s">
        <v>61</v>
      </c>
    </row>
    <row r="5" spans="1:51" ht="30" customHeight="1" x14ac:dyDescent="0.3">
      <c r="A5" s="8" t="s">
        <v>161</v>
      </c>
      <c r="B5" s="8" t="s">
        <v>162</v>
      </c>
      <c r="C5" s="8" t="s">
        <v>163</v>
      </c>
      <c r="D5" s="9">
        <v>0.01</v>
      </c>
      <c r="E5" s="13">
        <f>단가대비표!O14</f>
        <v>0</v>
      </c>
      <c r="F5" s="14">
        <f>TRUNC(E5*D5,1)</f>
        <v>0</v>
      </c>
      <c r="G5" s="13">
        <f>단가대비표!P14</f>
        <v>0</v>
      </c>
      <c r="H5" s="14">
        <f>TRUNC(G5*D5,1)</f>
        <v>0</v>
      </c>
      <c r="I5" s="13">
        <f>단가대비표!V14</f>
        <v>0</v>
      </c>
      <c r="J5" s="14">
        <f>TRUNC(I5*D5,1)</f>
        <v>0</v>
      </c>
      <c r="K5" s="13">
        <f>TRUNC(E5+G5+I5,1)</f>
        <v>0</v>
      </c>
      <c r="L5" s="14">
        <f>TRUNC(F5+H5+J5,1)</f>
        <v>0</v>
      </c>
      <c r="M5" s="8" t="s">
        <v>164</v>
      </c>
      <c r="N5" s="2" t="s">
        <v>61</v>
      </c>
      <c r="O5" s="2" t="s">
        <v>165</v>
      </c>
      <c r="P5" s="2" t="s">
        <v>63</v>
      </c>
      <c r="Q5" s="2" t="s">
        <v>63</v>
      </c>
      <c r="R5" s="2" t="s">
        <v>62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51</v>
      </c>
      <c r="AW5" s="2" t="s">
        <v>166</v>
      </c>
      <c r="AX5" s="2" t="s">
        <v>51</v>
      </c>
      <c r="AY5" s="2" t="s">
        <v>51</v>
      </c>
    </row>
    <row r="6" spans="1:51" ht="30" customHeight="1" x14ac:dyDescent="0.3">
      <c r="A6" s="8" t="s">
        <v>167</v>
      </c>
      <c r="B6" s="8" t="s">
        <v>51</v>
      </c>
      <c r="C6" s="8" t="s">
        <v>51</v>
      </c>
      <c r="D6" s="9"/>
      <c r="E6" s="13"/>
      <c r="F6" s="14">
        <f>TRUNC(SUMIF(N5:N5, N4, F5:F5),0)</f>
        <v>0</v>
      </c>
      <c r="G6" s="13"/>
      <c r="H6" s="14">
        <f>TRUNC(SUMIF(N5:N5, N4, H5:H5),0)</f>
        <v>0</v>
      </c>
      <c r="I6" s="13"/>
      <c r="J6" s="14">
        <f>TRUNC(SUMIF(N5:N5, N4, J5:J5),0)</f>
        <v>0</v>
      </c>
      <c r="K6" s="13"/>
      <c r="L6" s="14">
        <f>F6+H6+J6</f>
        <v>0</v>
      </c>
      <c r="M6" s="8" t="s">
        <v>51</v>
      </c>
      <c r="N6" s="2" t="s">
        <v>66</v>
      </c>
      <c r="O6" s="2" t="s">
        <v>66</v>
      </c>
      <c r="P6" s="2" t="s">
        <v>51</v>
      </c>
      <c r="Q6" s="2" t="s">
        <v>51</v>
      </c>
      <c r="R6" s="2" t="s">
        <v>51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51</v>
      </c>
      <c r="AW6" s="2" t="s">
        <v>51</v>
      </c>
      <c r="AX6" s="2" t="s">
        <v>51</v>
      </c>
      <c r="AY6" s="2" t="s">
        <v>51</v>
      </c>
    </row>
    <row r="7" spans="1:51" ht="30" customHeight="1" x14ac:dyDescent="0.3">
      <c r="A7" s="9"/>
      <c r="B7" s="9"/>
      <c r="C7" s="9"/>
      <c r="D7" s="9"/>
      <c r="E7" s="13"/>
      <c r="F7" s="14"/>
      <c r="G7" s="13"/>
      <c r="H7" s="14"/>
      <c r="I7" s="13"/>
      <c r="J7" s="14"/>
      <c r="K7" s="13"/>
      <c r="L7" s="14"/>
      <c r="M7" s="9"/>
    </row>
    <row r="8" spans="1:51" ht="30" customHeight="1" x14ac:dyDescent="0.3">
      <c r="A8" s="34" t="s">
        <v>168</v>
      </c>
      <c r="B8" s="34"/>
      <c r="C8" s="34"/>
      <c r="D8" s="34"/>
      <c r="E8" s="35"/>
      <c r="F8" s="36"/>
      <c r="G8" s="35"/>
      <c r="H8" s="36"/>
      <c r="I8" s="35"/>
      <c r="J8" s="36"/>
      <c r="K8" s="35"/>
      <c r="L8" s="36"/>
      <c r="M8" s="34"/>
      <c r="N8" s="1" t="s">
        <v>72</v>
      </c>
    </row>
    <row r="9" spans="1:51" ht="30" customHeight="1" x14ac:dyDescent="0.3">
      <c r="A9" s="8" t="s">
        <v>169</v>
      </c>
      <c r="B9" s="8" t="s">
        <v>170</v>
      </c>
      <c r="C9" s="8" t="s">
        <v>76</v>
      </c>
      <c r="D9" s="9">
        <v>0.1</v>
      </c>
      <c r="E9" s="13">
        <f>일위대가목록!E14</f>
        <v>0</v>
      </c>
      <c r="F9" s="14">
        <f>TRUNC(E9*D9,1)</f>
        <v>0</v>
      </c>
      <c r="G9" s="13">
        <f>일위대가목록!F14</f>
        <v>0</v>
      </c>
      <c r="H9" s="14">
        <f>TRUNC(G9*D9,1)</f>
        <v>0</v>
      </c>
      <c r="I9" s="13">
        <f>일위대가목록!G14</f>
        <v>0</v>
      </c>
      <c r="J9" s="14">
        <f>TRUNC(I9*D9,1)</f>
        <v>0</v>
      </c>
      <c r="K9" s="13">
        <f>TRUNC(E9+G9+I9,1)</f>
        <v>0</v>
      </c>
      <c r="L9" s="14">
        <f>TRUNC(F9+H9+J9,1)</f>
        <v>0</v>
      </c>
      <c r="M9" s="8" t="s">
        <v>171</v>
      </c>
      <c r="N9" s="2" t="s">
        <v>72</v>
      </c>
      <c r="O9" s="2" t="s">
        <v>172</v>
      </c>
      <c r="P9" s="2" t="s">
        <v>62</v>
      </c>
      <c r="Q9" s="2" t="s">
        <v>63</v>
      </c>
      <c r="R9" s="2" t="s">
        <v>63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51</v>
      </c>
      <c r="AW9" s="2" t="s">
        <v>173</v>
      </c>
      <c r="AX9" s="2" t="s">
        <v>51</v>
      </c>
      <c r="AY9" s="2" t="s">
        <v>51</v>
      </c>
    </row>
    <row r="10" spans="1:51" ht="30" customHeight="1" x14ac:dyDescent="0.3">
      <c r="A10" s="8" t="s">
        <v>174</v>
      </c>
      <c r="B10" s="8" t="s">
        <v>175</v>
      </c>
      <c r="C10" s="8" t="s">
        <v>59</v>
      </c>
      <c r="D10" s="9">
        <v>1</v>
      </c>
      <c r="E10" s="13">
        <f>일위대가목록!E15</f>
        <v>0</v>
      </c>
      <c r="F10" s="14">
        <f>TRUNC(E10*D10,1)</f>
        <v>0</v>
      </c>
      <c r="G10" s="13">
        <f>일위대가목록!F15</f>
        <v>0</v>
      </c>
      <c r="H10" s="14">
        <f>TRUNC(G10*D10,1)</f>
        <v>0</v>
      </c>
      <c r="I10" s="13">
        <f>일위대가목록!G15</f>
        <v>0</v>
      </c>
      <c r="J10" s="14">
        <f>TRUNC(I10*D10,1)</f>
        <v>0</v>
      </c>
      <c r="K10" s="13">
        <f>TRUNC(E10+G10+I10,1)</f>
        <v>0</v>
      </c>
      <c r="L10" s="14">
        <f>TRUNC(F10+H10+J10,1)</f>
        <v>0</v>
      </c>
      <c r="M10" s="8" t="s">
        <v>176</v>
      </c>
      <c r="N10" s="2" t="s">
        <v>72</v>
      </c>
      <c r="O10" s="2" t="s">
        <v>177</v>
      </c>
      <c r="P10" s="2" t="s">
        <v>62</v>
      </c>
      <c r="Q10" s="2" t="s">
        <v>63</v>
      </c>
      <c r="R10" s="2" t="s">
        <v>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2" t="s">
        <v>51</v>
      </c>
      <c r="AW10" s="2" t="s">
        <v>178</v>
      </c>
      <c r="AX10" s="2" t="s">
        <v>51</v>
      </c>
      <c r="AY10" s="2" t="s">
        <v>51</v>
      </c>
    </row>
    <row r="11" spans="1:51" ht="30" customHeight="1" x14ac:dyDescent="0.3">
      <c r="A11" s="8" t="s">
        <v>167</v>
      </c>
      <c r="B11" s="8" t="s">
        <v>51</v>
      </c>
      <c r="C11" s="8" t="s">
        <v>51</v>
      </c>
      <c r="D11" s="9"/>
      <c r="E11" s="13"/>
      <c r="F11" s="14">
        <f>TRUNC(SUMIF(N9:N10, N8, F9:F10),0)</f>
        <v>0</v>
      </c>
      <c r="G11" s="13"/>
      <c r="H11" s="14">
        <f>TRUNC(SUMIF(N9:N10, N8, H9:H10),0)</f>
        <v>0</v>
      </c>
      <c r="I11" s="13"/>
      <c r="J11" s="14">
        <f>TRUNC(SUMIF(N9:N10, N8, J9:J10),0)</f>
        <v>0</v>
      </c>
      <c r="K11" s="13"/>
      <c r="L11" s="14">
        <f>F11+H11+J11</f>
        <v>0</v>
      </c>
      <c r="M11" s="8" t="s">
        <v>51</v>
      </c>
      <c r="N11" s="2" t="s">
        <v>66</v>
      </c>
      <c r="O11" s="2" t="s">
        <v>66</v>
      </c>
      <c r="P11" s="2" t="s">
        <v>51</v>
      </c>
      <c r="Q11" s="2" t="s">
        <v>51</v>
      </c>
      <c r="R11" s="2" t="s">
        <v>51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2" t="s">
        <v>51</v>
      </c>
      <c r="AW11" s="2" t="s">
        <v>51</v>
      </c>
      <c r="AX11" s="2" t="s">
        <v>51</v>
      </c>
      <c r="AY11" s="2" t="s">
        <v>51</v>
      </c>
    </row>
    <row r="12" spans="1:51" ht="30" customHeight="1" x14ac:dyDescent="0.3">
      <c r="A12" s="9"/>
      <c r="B12" s="9"/>
      <c r="C12" s="9"/>
      <c r="D12" s="9"/>
      <c r="E12" s="13"/>
      <c r="F12" s="14"/>
      <c r="G12" s="13"/>
      <c r="H12" s="14"/>
      <c r="I12" s="13"/>
      <c r="J12" s="14"/>
      <c r="K12" s="13"/>
      <c r="L12" s="14"/>
      <c r="M12" s="9"/>
    </row>
    <row r="13" spans="1:51" ht="30" customHeight="1" x14ac:dyDescent="0.3">
      <c r="A13" s="34" t="s">
        <v>179</v>
      </c>
      <c r="B13" s="34"/>
      <c r="C13" s="34"/>
      <c r="D13" s="34"/>
      <c r="E13" s="35"/>
      <c r="F13" s="36"/>
      <c r="G13" s="35"/>
      <c r="H13" s="36"/>
      <c r="I13" s="35"/>
      <c r="J13" s="36"/>
      <c r="K13" s="35"/>
      <c r="L13" s="36"/>
      <c r="M13" s="34"/>
      <c r="N13" s="1" t="s">
        <v>78</v>
      </c>
    </row>
    <row r="14" spans="1:51" ht="30" customHeight="1" x14ac:dyDescent="0.3">
      <c r="A14" s="8" t="s">
        <v>180</v>
      </c>
      <c r="B14" s="8" t="s">
        <v>51</v>
      </c>
      <c r="C14" s="8" t="s">
        <v>181</v>
      </c>
      <c r="D14" s="9">
        <v>1.05</v>
      </c>
      <c r="E14" s="13">
        <f>단가대비표!O9</f>
        <v>0</v>
      </c>
      <c r="F14" s="14">
        <f>TRUNC(E14*D14,1)</f>
        <v>0</v>
      </c>
      <c r="G14" s="13">
        <f>단가대비표!P9</f>
        <v>0</v>
      </c>
      <c r="H14" s="14">
        <f>TRUNC(G14*D14,1)</f>
        <v>0</v>
      </c>
      <c r="I14" s="13">
        <f>단가대비표!V9</f>
        <v>0</v>
      </c>
      <c r="J14" s="14">
        <f>TRUNC(I14*D14,1)</f>
        <v>0</v>
      </c>
      <c r="K14" s="13">
        <f>TRUNC(E14+G14+I14,1)</f>
        <v>0</v>
      </c>
      <c r="L14" s="14">
        <f>TRUNC(F14+H14+J14,1)</f>
        <v>0</v>
      </c>
      <c r="M14" s="8" t="s">
        <v>182</v>
      </c>
      <c r="N14" s="2" t="s">
        <v>78</v>
      </c>
      <c r="O14" s="2" t="s">
        <v>183</v>
      </c>
      <c r="P14" s="2" t="s">
        <v>63</v>
      </c>
      <c r="Q14" s="2" t="s">
        <v>63</v>
      </c>
      <c r="R14" s="2" t="s">
        <v>62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51</v>
      </c>
      <c r="AW14" s="2" t="s">
        <v>184</v>
      </c>
      <c r="AX14" s="2" t="s">
        <v>51</v>
      </c>
      <c r="AY14" s="2" t="s">
        <v>51</v>
      </c>
    </row>
    <row r="15" spans="1:51" ht="30" customHeight="1" x14ac:dyDescent="0.3">
      <c r="A15" s="8" t="s">
        <v>161</v>
      </c>
      <c r="B15" s="8" t="s">
        <v>162</v>
      </c>
      <c r="C15" s="8" t="s">
        <v>163</v>
      </c>
      <c r="D15" s="9">
        <v>0.05</v>
      </c>
      <c r="E15" s="13">
        <f>단가대비표!O14</f>
        <v>0</v>
      </c>
      <c r="F15" s="14">
        <f>TRUNC(E15*D15,1)</f>
        <v>0</v>
      </c>
      <c r="G15" s="13">
        <f>단가대비표!P14</f>
        <v>0</v>
      </c>
      <c r="H15" s="14">
        <f>TRUNC(G15*D15,1)</f>
        <v>0</v>
      </c>
      <c r="I15" s="13">
        <f>단가대비표!V14</f>
        <v>0</v>
      </c>
      <c r="J15" s="14">
        <f>TRUNC(I15*D15,1)</f>
        <v>0</v>
      </c>
      <c r="K15" s="13">
        <f>TRUNC(E15+G15+I15,1)</f>
        <v>0</v>
      </c>
      <c r="L15" s="14">
        <f>TRUNC(F15+H15+J15,1)</f>
        <v>0</v>
      </c>
      <c r="M15" s="8" t="s">
        <v>164</v>
      </c>
      <c r="N15" s="2" t="s">
        <v>78</v>
      </c>
      <c r="O15" s="2" t="s">
        <v>165</v>
      </c>
      <c r="P15" s="2" t="s">
        <v>63</v>
      </c>
      <c r="Q15" s="2" t="s">
        <v>63</v>
      </c>
      <c r="R15" s="2" t="s">
        <v>62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51</v>
      </c>
      <c r="AW15" s="2" t="s">
        <v>185</v>
      </c>
      <c r="AX15" s="2" t="s">
        <v>51</v>
      </c>
      <c r="AY15" s="2" t="s">
        <v>51</v>
      </c>
    </row>
    <row r="16" spans="1:51" ht="30" customHeight="1" x14ac:dyDescent="0.3">
      <c r="A16" s="8" t="s">
        <v>167</v>
      </c>
      <c r="B16" s="8" t="s">
        <v>51</v>
      </c>
      <c r="C16" s="8" t="s">
        <v>51</v>
      </c>
      <c r="D16" s="9"/>
      <c r="E16" s="13"/>
      <c r="F16" s="14">
        <f>TRUNC(SUMIF(N14:N15, N13, F14:F15),0)</f>
        <v>0</v>
      </c>
      <c r="G16" s="13"/>
      <c r="H16" s="14">
        <f>TRUNC(SUMIF(N14:N15, N13, H14:H15),0)</f>
        <v>0</v>
      </c>
      <c r="I16" s="13"/>
      <c r="J16" s="14">
        <f>TRUNC(SUMIF(N14:N15, N13, J14:J15),0)</f>
        <v>0</v>
      </c>
      <c r="K16" s="13"/>
      <c r="L16" s="14">
        <f>F16+H16+J16</f>
        <v>0</v>
      </c>
      <c r="M16" s="8" t="s">
        <v>51</v>
      </c>
      <c r="N16" s="2" t="s">
        <v>66</v>
      </c>
      <c r="O16" s="2" t="s">
        <v>66</v>
      </c>
      <c r="P16" s="2" t="s">
        <v>51</v>
      </c>
      <c r="Q16" s="2" t="s">
        <v>51</v>
      </c>
      <c r="R16" s="2" t="s">
        <v>51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51</v>
      </c>
      <c r="AW16" s="2" t="s">
        <v>51</v>
      </c>
      <c r="AX16" s="2" t="s">
        <v>51</v>
      </c>
      <c r="AY16" s="2" t="s">
        <v>51</v>
      </c>
    </row>
    <row r="17" spans="1:51" ht="30" customHeight="1" x14ac:dyDescent="0.3">
      <c r="A17" s="9"/>
      <c r="B17" s="9"/>
      <c r="C17" s="9"/>
      <c r="D17" s="9"/>
      <c r="E17" s="13"/>
      <c r="F17" s="14"/>
      <c r="G17" s="13"/>
      <c r="H17" s="14"/>
      <c r="I17" s="13"/>
      <c r="J17" s="14"/>
      <c r="K17" s="13"/>
      <c r="L17" s="14"/>
      <c r="M17" s="9"/>
    </row>
    <row r="18" spans="1:51" ht="30" customHeight="1" x14ac:dyDescent="0.3">
      <c r="A18" s="34" t="s">
        <v>186</v>
      </c>
      <c r="B18" s="34"/>
      <c r="C18" s="34"/>
      <c r="D18" s="34"/>
      <c r="E18" s="35"/>
      <c r="F18" s="36"/>
      <c r="G18" s="35"/>
      <c r="H18" s="36"/>
      <c r="I18" s="35"/>
      <c r="J18" s="36"/>
      <c r="K18" s="35"/>
      <c r="L18" s="36"/>
      <c r="M18" s="34"/>
      <c r="N18" s="1" t="s">
        <v>83</v>
      </c>
    </row>
    <row r="19" spans="1:51" ht="30" customHeight="1" x14ac:dyDescent="0.3">
      <c r="A19" s="8" t="s">
        <v>187</v>
      </c>
      <c r="B19" s="8" t="s">
        <v>162</v>
      </c>
      <c r="C19" s="8" t="s">
        <v>163</v>
      </c>
      <c r="D19" s="9">
        <v>1.7999999999999999E-2</v>
      </c>
      <c r="E19" s="13">
        <f>단가대비표!O15</f>
        <v>0</v>
      </c>
      <c r="F19" s="14">
        <f>TRUNC(E19*D19,1)</f>
        <v>0</v>
      </c>
      <c r="G19" s="13">
        <f>단가대비표!P15</f>
        <v>0</v>
      </c>
      <c r="H19" s="14">
        <f>TRUNC(G19*D19,1)</f>
        <v>0</v>
      </c>
      <c r="I19" s="13">
        <f>단가대비표!V15</f>
        <v>0</v>
      </c>
      <c r="J19" s="14">
        <f>TRUNC(I19*D19,1)</f>
        <v>0</v>
      </c>
      <c r="K19" s="13">
        <f t="shared" ref="K19:L21" si="0">TRUNC(E19+G19+I19,1)</f>
        <v>0</v>
      </c>
      <c r="L19" s="14">
        <f t="shared" si="0"/>
        <v>0</v>
      </c>
      <c r="M19" s="8" t="s">
        <v>188</v>
      </c>
      <c r="N19" s="2" t="s">
        <v>83</v>
      </c>
      <c r="O19" s="2" t="s">
        <v>189</v>
      </c>
      <c r="P19" s="2" t="s">
        <v>63</v>
      </c>
      <c r="Q19" s="2" t="s">
        <v>63</v>
      </c>
      <c r="R19" s="2" t="s">
        <v>62</v>
      </c>
      <c r="S19" s="3"/>
      <c r="T19" s="3"/>
      <c r="U19" s="3"/>
      <c r="V19" s="3">
        <v>1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51</v>
      </c>
      <c r="AW19" s="2" t="s">
        <v>190</v>
      </c>
      <c r="AX19" s="2" t="s">
        <v>51</v>
      </c>
      <c r="AY19" s="2" t="s">
        <v>51</v>
      </c>
    </row>
    <row r="20" spans="1:51" ht="30" customHeight="1" x14ac:dyDescent="0.3">
      <c r="A20" s="8" t="s">
        <v>161</v>
      </c>
      <c r="B20" s="8" t="s">
        <v>162</v>
      </c>
      <c r="C20" s="8" t="s">
        <v>163</v>
      </c>
      <c r="D20" s="9">
        <v>0.01</v>
      </c>
      <c r="E20" s="13">
        <f>단가대비표!O14</f>
        <v>0</v>
      </c>
      <c r="F20" s="14">
        <f>TRUNC(E20*D20,1)</f>
        <v>0</v>
      </c>
      <c r="G20" s="13">
        <f>단가대비표!P14</f>
        <v>0</v>
      </c>
      <c r="H20" s="14">
        <f>TRUNC(G20*D20,1)</f>
        <v>0</v>
      </c>
      <c r="I20" s="13">
        <f>단가대비표!V14</f>
        <v>0</v>
      </c>
      <c r="J20" s="14">
        <f>TRUNC(I20*D20,1)</f>
        <v>0</v>
      </c>
      <c r="K20" s="13">
        <f t="shared" si="0"/>
        <v>0</v>
      </c>
      <c r="L20" s="14">
        <f t="shared" si="0"/>
        <v>0</v>
      </c>
      <c r="M20" s="8" t="s">
        <v>164</v>
      </c>
      <c r="N20" s="2" t="s">
        <v>83</v>
      </c>
      <c r="O20" s="2" t="s">
        <v>165</v>
      </c>
      <c r="P20" s="2" t="s">
        <v>63</v>
      </c>
      <c r="Q20" s="2" t="s">
        <v>63</v>
      </c>
      <c r="R20" s="2" t="s">
        <v>62</v>
      </c>
      <c r="S20" s="3"/>
      <c r="T20" s="3"/>
      <c r="U20" s="3"/>
      <c r="V20" s="3">
        <v>1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51</v>
      </c>
      <c r="AW20" s="2" t="s">
        <v>191</v>
      </c>
      <c r="AX20" s="2" t="s">
        <v>51</v>
      </c>
      <c r="AY20" s="2" t="s">
        <v>51</v>
      </c>
    </row>
    <row r="21" spans="1:51" ht="30" customHeight="1" x14ac:dyDescent="0.3">
      <c r="A21" s="8" t="s">
        <v>192</v>
      </c>
      <c r="B21" s="8" t="s">
        <v>193</v>
      </c>
      <c r="C21" s="8" t="s">
        <v>194</v>
      </c>
      <c r="D21" s="9">
        <v>1</v>
      </c>
      <c r="E21" s="13">
        <v>0</v>
      </c>
      <c r="F21" s="14">
        <f>TRUNC(E21*D21,1)</f>
        <v>0</v>
      </c>
      <c r="G21" s="13">
        <v>0</v>
      </c>
      <c r="H21" s="14">
        <f>TRUNC(G21*D21,1)</f>
        <v>0</v>
      </c>
      <c r="I21" s="13">
        <f>TRUNC(SUMIF(V19:V21, RIGHTB(O21, 1), H19:H21)*U21, 2)</f>
        <v>0</v>
      </c>
      <c r="J21" s="14">
        <f>TRUNC(I21*D21,1)</f>
        <v>0</v>
      </c>
      <c r="K21" s="13">
        <f t="shared" si="0"/>
        <v>0</v>
      </c>
      <c r="L21" s="14">
        <f t="shared" si="0"/>
        <v>0</v>
      </c>
      <c r="M21" s="8" t="s">
        <v>51</v>
      </c>
      <c r="N21" s="2" t="s">
        <v>83</v>
      </c>
      <c r="O21" s="2" t="s">
        <v>195</v>
      </c>
      <c r="P21" s="2" t="s">
        <v>63</v>
      </c>
      <c r="Q21" s="2" t="s">
        <v>63</v>
      </c>
      <c r="R21" s="2" t="s">
        <v>63</v>
      </c>
      <c r="S21" s="3">
        <v>1</v>
      </c>
      <c r="T21" s="3">
        <v>2</v>
      </c>
      <c r="U21" s="3">
        <v>0.06</v>
      </c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51</v>
      </c>
      <c r="AW21" s="2" t="s">
        <v>196</v>
      </c>
      <c r="AX21" s="2" t="s">
        <v>51</v>
      </c>
      <c r="AY21" s="2" t="s">
        <v>51</v>
      </c>
    </row>
    <row r="22" spans="1:51" ht="30" customHeight="1" x14ac:dyDescent="0.3">
      <c r="A22" s="8" t="s">
        <v>167</v>
      </c>
      <c r="B22" s="8" t="s">
        <v>51</v>
      </c>
      <c r="C22" s="8" t="s">
        <v>51</v>
      </c>
      <c r="D22" s="9"/>
      <c r="E22" s="13"/>
      <c r="F22" s="14">
        <f>TRUNC(SUMIF(N19:N21, N18, F19:F21),0)</f>
        <v>0</v>
      </c>
      <c r="G22" s="13"/>
      <c r="H22" s="14">
        <f>TRUNC(SUMIF(N19:N21, N18, H19:H21),0)</f>
        <v>0</v>
      </c>
      <c r="I22" s="13"/>
      <c r="J22" s="14">
        <f>TRUNC(SUMIF(N19:N21, N18, J19:J21),0)</f>
        <v>0</v>
      </c>
      <c r="K22" s="13"/>
      <c r="L22" s="14">
        <f>F22+H22+J22</f>
        <v>0</v>
      </c>
      <c r="M22" s="8" t="s">
        <v>51</v>
      </c>
      <c r="N22" s="2" t="s">
        <v>66</v>
      </c>
      <c r="O22" s="2" t="s">
        <v>66</v>
      </c>
      <c r="P22" s="2" t="s">
        <v>51</v>
      </c>
      <c r="Q22" s="2" t="s">
        <v>51</v>
      </c>
      <c r="R22" s="2" t="s">
        <v>51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2" t="s">
        <v>51</v>
      </c>
      <c r="AW22" s="2" t="s">
        <v>51</v>
      </c>
      <c r="AX22" s="2" t="s">
        <v>51</v>
      </c>
      <c r="AY22" s="2" t="s">
        <v>51</v>
      </c>
    </row>
    <row r="23" spans="1:51" ht="30" customHeight="1" x14ac:dyDescent="0.3">
      <c r="A23" s="9"/>
      <c r="B23" s="9"/>
      <c r="C23" s="9"/>
      <c r="D23" s="9"/>
      <c r="E23" s="13"/>
      <c r="F23" s="14"/>
      <c r="G23" s="13"/>
      <c r="H23" s="14"/>
      <c r="I23" s="13"/>
      <c r="J23" s="14"/>
      <c r="K23" s="13"/>
      <c r="L23" s="14"/>
      <c r="M23" s="9"/>
    </row>
    <row r="24" spans="1:51" ht="30" customHeight="1" x14ac:dyDescent="0.3">
      <c r="A24" s="34" t="s">
        <v>197</v>
      </c>
      <c r="B24" s="34"/>
      <c r="C24" s="34"/>
      <c r="D24" s="34"/>
      <c r="E24" s="35"/>
      <c r="F24" s="36"/>
      <c r="G24" s="35"/>
      <c r="H24" s="36"/>
      <c r="I24" s="35"/>
      <c r="J24" s="36"/>
      <c r="K24" s="35"/>
      <c r="L24" s="36"/>
      <c r="M24" s="34"/>
      <c r="N24" s="1" t="s">
        <v>87</v>
      </c>
    </row>
    <row r="25" spans="1:51" ht="30" customHeight="1" x14ac:dyDescent="0.3">
      <c r="A25" s="8" t="s">
        <v>187</v>
      </c>
      <c r="B25" s="8" t="s">
        <v>162</v>
      </c>
      <c r="C25" s="8" t="s">
        <v>163</v>
      </c>
      <c r="D25" s="9">
        <v>0.02</v>
      </c>
      <c r="E25" s="13">
        <f>단가대비표!O15</f>
        <v>0</v>
      </c>
      <c r="F25" s="14">
        <f>TRUNC(E25*D25,1)</f>
        <v>0</v>
      </c>
      <c r="G25" s="13">
        <f>단가대비표!P15</f>
        <v>0</v>
      </c>
      <c r="H25" s="14">
        <f>TRUNC(G25*D25,1)</f>
        <v>0</v>
      </c>
      <c r="I25" s="13">
        <f>단가대비표!V15</f>
        <v>0</v>
      </c>
      <c r="J25" s="14">
        <f>TRUNC(I25*D25,1)</f>
        <v>0</v>
      </c>
      <c r="K25" s="13">
        <f t="shared" ref="K25:L27" si="1">TRUNC(E25+G25+I25,1)</f>
        <v>0</v>
      </c>
      <c r="L25" s="14">
        <f t="shared" si="1"/>
        <v>0</v>
      </c>
      <c r="M25" s="8" t="s">
        <v>188</v>
      </c>
      <c r="N25" s="2" t="s">
        <v>87</v>
      </c>
      <c r="O25" s="2" t="s">
        <v>189</v>
      </c>
      <c r="P25" s="2" t="s">
        <v>63</v>
      </c>
      <c r="Q25" s="2" t="s">
        <v>63</v>
      </c>
      <c r="R25" s="2" t="s">
        <v>62</v>
      </c>
      <c r="S25" s="3"/>
      <c r="T25" s="3"/>
      <c r="U25" s="3"/>
      <c r="V25" s="3">
        <v>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51</v>
      </c>
      <c r="AW25" s="2" t="s">
        <v>198</v>
      </c>
      <c r="AX25" s="2" t="s">
        <v>51</v>
      </c>
      <c r="AY25" s="2" t="s">
        <v>51</v>
      </c>
    </row>
    <row r="26" spans="1:51" ht="30" customHeight="1" x14ac:dyDescent="0.3">
      <c r="A26" s="8" t="s">
        <v>161</v>
      </c>
      <c r="B26" s="8" t="s">
        <v>162</v>
      </c>
      <c r="C26" s="8" t="s">
        <v>163</v>
      </c>
      <c r="D26" s="9">
        <v>0.01</v>
      </c>
      <c r="E26" s="13">
        <f>단가대비표!O14</f>
        <v>0</v>
      </c>
      <c r="F26" s="14">
        <f>TRUNC(E26*D26,1)</f>
        <v>0</v>
      </c>
      <c r="G26" s="13">
        <f>단가대비표!P14</f>
        <v>0</v>
      </c>
      <c r="H26" s="14">
        <f>TRUNC(G26*D26,1)</f>
        <v>0</v>
      </c>
      <c r="I26" s="13">
        <f>단가대비표!V14</f>
        <v>0</v>
      </c>
      <c r="J26" s="14">
        <f>TRUNC(I26*D26,1)</f>
        <v>0</v>
      </c>
      <c r="K26" s="13">
        <f t="shared" si="1"/>
        <v>0</v>
      </c>
      <c r="L26" s="14">
        <f t="shared" si="1"/>
        <v>0</v>
      </c>
      <c r="M26" s="8" t="s">
        <v>164</v>
      </c>
      <c r="N26" s="2" t="s">
        <v>87</v>
      </c>
      <c r="O26" s="2" t="s">
        <v>165</v>
      </c>
      <c r="P26" s="2" t="s">
        <v>63</v>
      </c>
      <c r="Q26" s="2" t="s">
        <v>63</v>
      </c>
      <c r="R26" s="2" t="s">
        <v>62</v>
      </c>
      <c r="S26" s="3"/>
      <c r="T26" s="3"/>
      <c r="U26" s="3"/>
      <c r="V26" s="3">
        <v>1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 t="s">
        <v>51</v>
      </c>
      <c r="AW26" s="2" t="s">
        <v>199</v>
      </c>
      <c r="AX26" s="2" t="s">
        <v>51</v>
      </c>
      <c r="AY26" s="2" t="s">
        <v>51</v>
      </c>
    </row>
    <row r="27" spans="1:51" ht="30" customHeight="1" x14ac:dyDescent="0.3">
      <c r="A27" s="8" t="s">
        <v>192</v>
      </c>
      <c r="B27" s="8" t="s">
        <v>193</v>
      </c>
      <c r="C27" s="8" t="s">
        <v>194</v>
      </c>
      <c r="D27" s="9">
        <v>1</v>
      </c>
      <c r="E27" s="13">
        <v>0</v>
      </c>
      <c r="F27" s="14">
        <f>TRUNC(E27*D27,1)</f>
        <v>0</v>
      </c>
      <c r="G27" s="13">
        <v>0</v>
      </c>
      <c r="H27" s="14">
        <f>TRUNC(G27*D27,1)</f>
        <v>0</v>
      </c>
      <c r="I27" s="13">
        <f>TRUNC(SUMIF(V25:V27, RIGHTB(O27, 1), H25:H27)*U27, 2)</f>
        <v>0</v>
      </c>
      <c r="J27" s="14">
        <f>TRUNC(I27*D27,1)</f>
        <v>0</v>
      </c>
      <c r="K27" s="13">
        <f t="shared" si="1"/>
        <v>0</v>
      </c>
      <c r="L27" s="14">
        <f t="shared" si="1"/>
        <v>0</v>
      </c>
      <c r="M27" s="8" t="s">
        <v>51</v>
      </c>
      <c r="N27" s="2" t="s">
        <v>87</v>
      </c>
      <c r="O27" s="2" t="s">
        <v>195</v>
      </c>
      <c r="P27" s="2" t="s">
        <v>63</v>
      </c>
      <c r="Q27" s="2" t="s">
        <v>63</v>
      </c>
      <c r="R27" s="2" t="s">
        <v>63</v>
      </c>
      <c r="S27" s="3">
        <v>1</v>
      </c>
      <c r="T27" s="3">
        <v>2</v>
      </c>
      <c r="U27" s="3">
        <v>0.06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 t="s">
        <v>51</v>
      </c>
      <c r="AW27" s="2" t="s">
        <v>200</v>
      </c>
      <c r="AX27" s="2" t="s">
        <v>51</v>
      </c>
      <c r="AY27" s="2" t="s">
        <v>51</v>
      </c>
    </row>
    <row r="28" spans="1:51" ht="30" customHeight="1" x14ac:dyDescent="0.3">
      <c r="A28" s="8" t="s">
        <v>167</v>
      </c>
      <c r="B28" s="8" t="s">
        <v>51</v>
      </c>
      <c r="C28" s="8" t="s">
        <v>51</v>
      </c>
      <c r="D28" s="9"/>
      <c r="E28" s="13"/>
      <c r="F28" s="14">
        <f>TRUNC(SUMIF(N25:N27, N24, F25:F27),0)</f>
        <v>0</v>
      </c>
      <c r="G28" s="13"/>
      <c r="H28" s="14">
        <f>TRUNC(SUMIF(N25:N27, N24, H25:H27),0)</f>
        <v>0</v>
      </c>
      <c r="I28" s="13"/>
      <c r="J28" s="14">
        <f>TRUNC(SUMIF(N25:N27, N24, J25:J27),0)</f>
        <v>0</v>
      </c>
      <c r="K28" s="13"/>
      <c r="L28" s="14">
        <f>F28+H28+J28</f>
        <v>0</v>
      </c>
      <c r="M28" s="8" t="s">
        <v>51</v>
      </c>
      <c r="N28" s="2" t="s">
        <v>66</v>
      </c>
      <c r="O28" s="2" t="s">
        <v>66</v>
      </c>
      <c r="P28" s="2" t="s">
        <v>51</v>
      </c>
      <c r="Q28" s="2" t="s">
        <v>51</v>
      </c>
      <c r="R28" s="2" t="s">
        <v>51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 t="s">
        <v>51</v>
      </c>
      <c r="AW28" s="2" t="s">
        <v>51</v>
      </c>
      <c r="AX28" s="2" t="s">
        <v>51</v>
      </c>
      <c r="AY28" s="2" t="s">
        <v>51</v>
      </c>
    </row>
    <row r="29" spans="1:51" ht="30" customHeight="1" x14ac:dyDescent="0.3">
      <c r="A29" s="9"/>
      <c r="B29" s="9"/>
      <c r="C29" s="9"/>
      <c r="D29" s="9"/>
      <c r="E29" s="13"/>
      <c r="F29" s="14"/>
      <c r="G29" s="13"/>
      <c r="H29" s="14"/>
      <c r="I29" s="13"/>
      <c r="J29" s="14"/>
      <c r="K29" s="13"/>
      <c r="L29" s="14"/>
      <c r="M29" s="9"/>
    </row>
    <row r="30" spans="1:51" ht="30" customHeight="1" x14ac:dyDescent="0.3">
      <c r="A30" s="34" t="s">
        <v>201</v>
      </c>
      <c r="B30" s="34"/>
      <c r="C30" s="34"/>
      <c r="D30" s="34"/>
      <c r="E30" s="35"/>
      <c r="F30" s="36"/>
      <c r="G30" s="35"/>
      <c r="H30" s="36"/>
      <c r="I30" s="35"/>
      <c r="J30" s="36"/>
      <c r="K30" s="35"/>
      <c r="L30" s="36"/>
      <c r="M30" s="34"/>
      <c r="N30" s="1" t="s">
        <v>92</v>
      </c>
    </row>
    <row r="31" spans="1:51" ht="30" customHeight="1" x14ac:dyDescent="0.3">
      <c r="A31" s="8" t="s">
        <v>203</v>
      </c>
      <c r="B31" s="8" t="s">
        <v>204</v>
      </c>
      <c r="C31" s="8" t="s">
        <v>59</v>
      </c>
      <c r="D31" s="9">
        <v>1</v>
      </c>
      <c r="E31" s="13">
        <f>일위대가목록!E16</f>
        <v>0</v>
      </c>
      <c r="F31" s="14">
        <f>TRUNC(E31*D31,1)</f>
        <v>0</v>
      </c>
      <c r="G31" s="13">
        <f>일위대가목록!F16</f>
        <v>0</v>
      </c>
      <c r="H31" s="14">
        <f>TRUNC(G31*D31,1)</f>
        <v>0</v>
      </c>
      <c r="I31" s="13">
        <f>일위대가목록!G16</f>
        <v>0</v>
      </c>
      <c r="J31" s="14">
        <f>TRUNC(I31*D31,1)</f>
        <v>0</v>
      </c>
      <c r="K31" s="13">
        <f>TRUNC(E31+G31+I31,1)</f>
        <v>0</v>
      </c>
      <c r="L31" s="14">
        <f>TRUNC(F31+H31+J31,1)</f>
        <v>0</v>
      </c>
      <c r="M31" s="8" t="s">
        <v>205</v>
      </c>
      <c r="N31" s="2" t="s">
        <v>92</v>
      </c>
      <c r="O31" s="2" t="s">
        <v>206</v>
      </c>
      <c r="P31" s="2" t="s">
        <v>62</v>
      </c>
      <c r="Q31" s="2" t="s">
        <v>63</v>
      </c>
      <c r="R31" s="2" t="s">
        <v>63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 t="s">
        <v>51</v>
      </c>
      <c r="AW31" s="2" t="s">
        <v>207</v>
      </c>
      <c r="AX31" s="2" t="s">
        <v>51</v>
      </c>
      <c r="AY31" s="2" t="s">
        <v>51</v>
      </c>
    </row>
    <row r="32" spans="1:51" ht="30" customHeight="1" x14ac:dyDescent="0.3">
      <c r="A32" s="8" t="s">
        <v>208</v>
      </c>
      <c r="B32" s="8" t="s">
        <v>209</v>
      </c>
      <c r="C32" s="8" t="s">
        <v>210</v>
      </c>
      <c r="D32" s="9">
        <v>1</v>
      </c>
      <c r="E32" s="13">
        <f>단가대비표!O12</f>
        <v>0</v>
      </c>
      <c r="F32" s="14">
        <f>TRUNC(E32*D32,1)</f>
        <v>0</v>
      </c>
      <c r="G32" s="13">
        <f>단가대비표!P12</f>
        <v>0</v>
      </c>
      <c r="H32" s="14">
        <f>TRUNC(G32*D32,1)</f>
        <v>0</v>
      </c>
      <c r="I32" s="13">
        <f>단가대비표!V12</f>
        <v>0</v>
      </c>
      <c r="J32" s="14">
        <f>TRUNC(I32*D32,1)</f>
        <v>0</v>
      </c>
      <c r="K32" s="13">
        <f>TRUNC(E32+G32+I32,1)</f>
        <v>0</v>
      </c>
      <c r="L32" s="14">
        <f>TRUNC(F32+H32+J32,1)</f>
        <v>0</v>
      </c>
      <c r="M32" s="8" t="s">
        <v>211</v>
      </c>
      <c r="N32" s="2" t="s">
        <v>92</v>
      </c>
      <c r="O32" s="2" t="s">
        <v>212</v>
      </c>
      <c r="P32" s="2" t="s">
        <v>63</v>
      </c>
      <c r="Q32" s="2" t="s">
        <v>63</v>
      </c>
      <c r="R32" s="2" t="s">
        <v>62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51</v>
      </c>
      <c r="AW32" s="2" t="s">
        <v>213</v>
      </c>
      <c r="AX32" s="2" t="s">
        <v>51</v>
      </c>
      <c r="AY32" s="2" t="s">
        <v>51</v>
      </c>
    </row>
    <row r="33" spans="1:51" ht="30" customHeight="1" x14ac:dyDescent="0.3">
      <c r="A33" s="8" t="s">
        <v>167</v>
      </c>
      <c r="B33" s="8" t="s">
        <v>51</v>
      </c>
      <c r="C33" s="8" t="s">
        <v>51</v>
      </c>
      <c r="D33" s="9"/>
      <c r="E33" s="13"/>
      <c r="F33" s="14">
        <f>TRUNC(SUMIF(N31:N32, N30, F31:F32),0)</f>
        <v>0</v>
      </c>
      <c r="G33" s="13"/>
      <c r="H33" s="14">
        <f>TRUNC(SUMIF(N31:N32, N30, H31:H32),0)</f>
        <v>0</v>
      </c>
      <c r="I33" s="13"/>
      <c r="J33" s="14">
        <f>TRUNC(SUMIF(N31:N32, N30, J31:J32),0)</f>
        <v>0</v>
      </c>
      <c r="K33" s="13"/>
      <c r="L33" s="14">
        <f>F33+H33+J33</f>
        <v>0</v>
      </c>
      <c r="M33" s="8" t="s">
        <v>51</v>
      </c>
      <c r="N33" s="2" t="s">
        <v>66</v>
      </c>
      <c r="O33" s="2" t="s">
        <v>66</v>
      </c>
      <c r="P33" s="2" t="s">
        <v>51</v>
      </c>
      <c r="Q33" s="2" t="s">
        <v>51</v>
      </c>
      <c r="R33" s="2" t="s">
        <v>51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51</v>
      </c>
      <c r="AW33" s="2" t="s">
        <v>51</v>
      </c>
      <c r="AX33" s="2" t="s">
        <v>51</v>
      </c>
      <c r="AY33" s="2" t="s">
        <v>51</v>
      </c>
    </row>
    <row r="34" spans="1:51" ht="30" customHeight="1" x14ac:dyDescent="0.3">
      <c r="A34" s="9"/>
      <c r="B34" s="9"/>
      <c r="C34" s="9"/>
      <c r="D34" s="9"/>
      <c r="E34" s="13"/>
      <c r="F34" s="14"/>
      <c r="G34" s="13"/>
      <c r="H34" s="14"/>
      <c r="I34" s="13"/>
      <c r="J34" s="14"/>
      <c r="K34" s="13"/>
      <c r="L34" s="14"/>
      <c r="M34" s="9"/>
    </row>
    <row r="35" spans="1:51" ht="30" customHeight="1" x14ac:dyDescent="0.3">
      <c r="A35" s="34" t="s">
        <v>214</v>
      </c>
      <c r="B35" s="34"/>
      <c r="C35" s="34"/>
      <c r="D35" s="34"/>
      <c r="E35" s="35"/>
      <c r="F35" s="36"/>
      <c r="G35" s="35"/>
      <c r="H35" s="36"/>
      <c r="I35" s="35"/>
      <c r="J35" s="36"/>
      <c r="K35" s="35"/>
      <c r="L35" s="36"/>
      <c r="M35" s="34"/>
      <c r="N35" s="1" t="s">
        <v>96</v>
      </c>
    </row>
    <row r="36" spans="1:51" ht="30" customHeight="1" x14ac:dyDescent="0.3">
      <c r="A36" s="8" t="s">
        <v>203</v>
      </c>
      <c r="B36" s="8" t="s">
        <v>204</v>
      </c>
      <c r="C36" s="8" t="s">
        <v>59</v>
      </c>
      <c r="D36" s="9">
        <v>1</v>
      </c>
      <c r="E36" s="13">
        <f>일위대가목록!E16</f>
        <v>0</v>
      </c>
      <c r="F36" s="14">
        <f>TRUNC(E36*D36,1)</f>
        <v>0</v>
      </c>
      <c r="G36" s="13">
        <f>일위대가목록!F16</f>
        <v>0</v>
      </c>
      <c r="H36" s="14">
        <f>TRUNC(G36*D36,1)</f>
        <v>0</v>
      </c>
      <c r="I36" s="13">
        <f>일위대가목록!G16</f>
        <v>0</v>
      </c>
      <c r="J36" s="14">
        <f>TRUNC(I36*D36,1)</f>
        <v>0</v>
      </c>
      <c r="K36" s="13">
        <f>TRUNC(E36+G36+I36,1)</f>
        <v>0</v>
      </c>
      <c r="L36" s="14">
        <f>TRUNC(F36+H36+J36,1)</f>
        <v>0</v>
      </c>
      <c r="M36" s="8" t="s">
        <v>205</v>
      </c>
      <c r="N36" s="2" t="s">
        <v>96</v>
      </c>
      <c r="O36" s="2" t="s">
        <v>206</v>
      </c>
      <c r="P36" s="2" t="s">
        <v>62</v>
      </c>
      <c r="Q36" s="2" t="s">
        <v>63</v>
      </c>
      <c r="R36" s="2" t="s">
        <v>63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2" t="s">
        <v>51</v>
      </c>
      <c r="AW36" s="2" t="s">
        <v>215</v>
      </c>
      <c r="AX36" s="2" t="s">
        <v>51</v>
      </c>
      <c r="AY36" s="2" t="s">
        <v>51</v>
      </c>
    </row>
    <row r="37" spans="1:51" ht="30" customHeight="1" x14ac:dyDescent="0.3">
      <c r="A37" s="8" t="s">
        <v>208</v>
      </c>
      <c r="B37" s="8" t="s">
        <v>216</v>
      </c>
      <c r="C37" s="8" t="s">
        <v>210</v>
      </c>
      <c r="D37" s="9">
        <v>1</v>
      </c>
      <c r="E37" s="13">
        <f>단가대비표!O13</f>
        <v>0</v>
      </c>
      <c r="F37" s="14">
        <f>TRUNC(E37*D37,1)</f>
        <v>0</v>
      </c>
      <c r="G37" s="13">
        <f>단가대비표!P13</f>
        <v>0</v>
      </c>
      <c r="H37" s="14">
        <f>TRUNC(G37*D37,1)</f>
        <v>0</v>
      </c>
      <c r="I37" s="13">
        <f>단가대비표!V13</f>
        <v>0</v>
      </c>
      <c r="J37" s="14">
        <f>TRUNC(I37*D37,1)</f>
        <v>0</v>
      </c>
      <c r="K37" s="13">
        <f>TRUNC(E37+G37+I37,1)</f>
        <v>0</v>
      </c>
      <c r="L37" s="14">
        <f>TRUNC(F37+H37+J37,1)</f>
        <v>0</v>
      </c>
      <c r="M37" s="8" t="s">
        <v>217</v>
      </c>
      <c r="N37" s="2" t="s">
        <v>96</v>
      </c>
      <c r="O37" s="2" t="s">
        <v>218</v>
      </c>
      <c r="P37" s="2" t="s">
        <v>63</v>
      </c>
      <c r="Q37" s="2" t="s">
        <v>63</v>
      </c>
      <c r="R37" s="2" t="s">
        <v>62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2" t="s">
        <v>51</v>
      </c>
      <c r="AW37" s="2" t="s">
        <v>219</v>
      </c>
      <c r="AX37" s="2" t="s">
        <v>51</v>
      </c>
      <c r="AY37" s="2" t="s">
        <v>51</v>
      </c>
    </row>
    <row r="38" spans="1:51" ht="30" customHeight="1" x14ac:dyDescent="0.3">
      <c r="A38" s="8" t="s">
        <v>167</v>
      </c>
      <c r="B38" s="8" t="s">
        <v>51</v>
      </c>
      <c r="C38" s="8" t="s">
        <v>51</v>
      </c>
      <c r="D38" s="9"/>
      <c r="E38" s="13"/>
      <c r="F38" s="14">
        <f>TRUNC(SUMIF(N36:N37, N35, F36:F37),0)</f>
        <v>0</v>
      </c>
      <c r="G38" s="13"/>
      <c r="H38" s="14">
        <f>TRUNC(SUMIF(N36:N37, N35, H36:H37),0)</f>
        <v>0</v>
      </c>
      <c r="I38" s="13"/>
      <c r="J38" s="14">
        <f>TRUNC(SUMIF(N36:N37, N35, J36:J37),0)</f>
        <v>0</v>
      </c>
      <c r="K38" s="13"/>
      <c r="L38" s="14">
        <f>F38+H38+J38</f>
        <v>0</v>
      </c>
      <c r="M38" s="8" t="s">
        <v>51</v>
      </c>
      <c r="N38" s="2" t="s">
        <v>66</v>
      </c>
      <c r="O38" s="2" t="s">
        <v>66</v>
      </c>
      <c r="P38" s="2" t="s">
        <v>51</v>
      </c>
      <c r="Q38" s="2" t="s">
        <v>51</v>
      </c>
      <c r="R38" s="2" t="s">
        <v>51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51</v>
      </c>
      <c r="AW38" s="2" t="s">
        <v>51</v>
      </c>
      <c r="AX38" s="2" t="s">
        <v>51</v>
      </c>
      <c r="AY38" s="2" t="s">
        <v>51</v>
      </c>
    </row>
    <row r="39" spans="1:51" ht="30" customHeight="1" x14ac:dyDescent="0.3">
      <c r="A39" s="9"/>
      <c r="B39" s="9"/>
      <c r="C39" s="9"/>
      <c r="D39" s="9"/>
      <c r="E39" s="13"/>
      <c r="F39" s="14"/>
      <c r="G39" s="13"/>
      <c r="H39" s="14"/>
      <c r="I39" s="13"/>
      <c r="J39" s="14"/>
      <c r="K39" s="13"/>
      <c r="L39" s="14"/>
      <c r="M39" s="9"/>
    </row>
    <row r="40" spans="1:51" ht="30" customHeight="1" x14ac:dyDescent="0.3">
      <c r="A40" s="34" t="s">
        <v>220</v>
      </c>
      <c r="B40" s="34"/>
      <c r="C40" s="34"/>
      <c r="D40" s="34"/>
      <c r="E40" s="35"/>
      <c r="F40" s="36"/>
      <c r="G40" s="35"/>
      <c r="H40" s="36"/>
      <c r="I40" s="35"/>
      <c r="J40" s="36"/>
      <c r="K40" s="35"/>
      <c r="L40" s="36"/>
      <c r="M40" s="34"/>
      <c r="N40" s="1" t="s">
        <v>103</v>
      </c>
    </row>
    <row r="41" spans="1:51" ht="30" customHeight="1" x14ac:dyDescent="0.3">
      <c r="A41" s="8" t="s">
        <v>161</v>
      </c>
      <c r="B41" s="8" t="s">
        <v>162</v>
      </c>
      <c r="C41" s="8" t="s">
        <v>163</v>
      </c>
      <c r="D41" s="9">
        <v>0.2</v>
      </c>
      <c r="E41" s="13">
        <f>단가대비표!O14</f>
        <v>0</v>
      </c>
      <c r="F41" s="14">
        <f>TRUNC(E41*D41,1)</f>
        <v>0</v>
      </c>
      <c r="G41" s="13">
        <f>단가대비표!P14</f>
        <v>0</v>
      </c>
      <c r="H41" s="14">
        <f>TRUNC(G41*D41,1)</f>
        <v>0</v>
      </c>
      <c r="I41" s="13">
        <f>단가대비표!V14</f>
        <v>0</v>
      </c>
      <c r="J41" s="14">
        <f>TRUNC(I41*D41,1)</f>
        <v>0</v>
      </c>
      <c r="K41" s="13">
        <f>TRUNC(E41+G41+I41,1)</f>
        <v>0</v>
      </c>
      <c r="L41" s="14">
        <f>TRUNC(F41+H41+J41,1)</f>
        <v>0</v>
      </c>
      <c r="M41" s="8" t="s">
        <v>164</v>
      </c>
      <c r="N41" s="2" t="s">
        <v>103</v>
      </c>
      <c r="O41" s="2" t="s">
        <v>165</v>
      </c>
      <c r="P41" s="2" t="s">
        <v>63</v>
      </c>
      <c r="Q41" s="2" t="s">
        <v>63</v>
      </c>
      <c r="R41" s="2" t="s">
        <v>62</v>
      </c>
      <c r="S41" s="3"/>
      <c r="T41" s="3"/>
      <c r="U41" s="3"/>
      <c r="V41" s="3">
        <v>1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2" t="s">
        <v>51</v>
      </c>
      <c r="AW41" s="2" t="s">
        <v>221</v>
      </c>
      <c r="AX41" s="2" t="s">
        <v>51</v>
      </c>
      <c r="AY41" s="2" t="s">
        <v>51</v>
      </c>
    </row>
    <row r="42" spans="1:51" ht="30" customHeight="1" x14ac:dyDescent="0.3">
      <c r="A42" s="8" t="s">
        <v>192</v>
      </c>
      <c r="B42" s="8" t="s">
        <v>222</v>
      </c>
      <c r="C42" s="8" t="s">
        <v>194</v>
      </c>
      <c r="D42" s="9">
        <v>1</v>
      </c>
      <c r="E42" s="13">
        <f>TRUNC(SUMIF(V41:V42, RIGHTB(O42, 1), H41:H42)*U42, 2)</f>
        <v>0</v>
      </c>
      <c r="F42" s="14">
        <f>TRUNC(E42*D42,1)</f>
        <v>0</v>
      </c>
      <c r="G42" s="13">
        <v>0</v>
      </c>
      <c r="H42" s="14">
        <f>TRUNC(G42*D42,1)</f>
        <v>0</v>
      </c>
      <c r="I42" s="13">
        <v>0</v>
      </c>
      <c r="J42" s="14">
        <f>TRUNC(I42*D42,1)</f>
        <v>0</v>
      </c>
      <c r="K42" s="13">
        <f>TRUNC(E42+G42+I42,1)</f>
        <v>0</v>
      </c>
      <c r="L42" s="14">
        <f>TRUNC(F42+H42+J42,1)</f>
        <v>0</v>
      </c>
      <c r="M42" s="8" t="s">
        <v>51</v>
      </c>
      <c r="N42" s="2" t="s">
        <v>103</v>
      </c>
      <c r="O42" s="2" t="s">
        <v>195</v>
      </c>
      <c r="P42" s="2" t="s">
        <v>63</v>
      </c>
      <c r="Q42" s="2" t="s">
        <v>63</v>
      </c>
      <c r="R42" s="2" t="s">
        <v>63</v>
      </c>
      <c r="S42" s="3">
        <v>1</v>
      </c>
      <c r="T42" s="3">
        <v>0</v>
      </c>
      <c r="U42" s="3">
        <v>0.1</v>
      </c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51</v>
      </c>
      <c r="AW42" s="2" t="s">
        <v>223</v>
      </c>
      <c r="AX42" s="2" t="s">
        <v>51</v>
      </c>
      <c r="AY42" s="2" t="s">
        <v>51</v>
      </c>
    </row>
    <row r="43" spans="1:51" ht="30" customHeight="1" x14ac:dyDescent="0.3">
      <c r="A43" s="8" t="s">
        <v>167</v>
      </c>
      <c r="B43" s="8" t="s">
        <v>51</v>
      </c>
      <c r="C43" s="8" t="s">
        <v>51</v>
      </c>
      <c r="D43" s="9"/>
      <c r="E43" s="13"/>
      <c r="F43" s="14">
        <f>TRUNC(SUMIF(N41:N42, N40, F41:F42),0)</f>
        <v>0</v>
      </c>
      <c r="G43" s="13"/>
      <c r="H43" s="14">
        <f>TRUNC(SUMIF(N41:N42, N40, H41:H42),0)</f>
        <v>0</v>
      </c>
      <c r="I43" s="13"/>
      <c r="J43" s="14">
        <f>TRUNC(SUMIF(N41:N42, N40, J41:J42),0)</f>
        <v>0</v>
      </c>
      <c r="K43" s="13"/>
      <c r="L43" s="14">
        <f>F43+H43+J43</f>
        <v>0</v>
      </c>
      <c r="M43" s="8" t="s">
        <v>51</v>
      </c>
      <c r="N43" s="2" t="s">
        <v>66</v>
      </c>
      <c r="O43" s="2" t="s">
        <v>66</v>
      </c>
      <c r="P43" s="2" t="s">
        <v>51</v>
      </c>
      <c r="Q43" s="2" t="s">
        <v>51</v>
      </c>
      <c r="R43" s="2" t="s">
        <v>51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51</v>
      </c>
      <c r="AW43" s="2" t="s">
        <v>51</v>
      </c>
      <c r="AX43" s="2" t="s">
        <v>51</v>
      </c>
      <c r="AY43" s="2" t="s">
        <v>51</v>
      </c>
    </row>
    <row r="44" spans="1:51" ht="30" customHeight="1" x14ac:dyDescent="0.3">
      <c r="A44" s="9"/>
      <c r="B44" s="9"/>
      <c r="C44" s="9"/>
      <c r="D44" s="9"/>
      <c r="E44" s="13"/>
      <c r="F44" s="14"/>
      <c r="G44" s="13"/>
      <c r="H44" s="14"/>
      <c r="I44" s="13"/>
      <c r="J44" s="14"/>
      <c r="K44" s="13"/>
      <c r="L44" s="14"/>
      <c r="M44" s="9"/>
    </row>
    <row r="45" spans="1:51" ht="30" customHeight="1" x14ac:dyDescent="0.3">
      <c r="A45" s="34" t="s">
        <v>224</v>
      </c>
      <c r="B45" s="34"/>
      <c r="C45" s="34"/>
      <c r="D45" s="34"/>
      <c r="E45" s="35"/>
      <c r="F45" s="36"/>
      <c r="G45" s="35"/>
      <c r="H45" s="36"/>
      <c r="I45" s="35"/>
      <c r="J45" s="36"/>
      <c r="K45" s="35"/>
      <c r="L45" s="36"/>
      <c r="M45" s="34"/>
      <c r="N45" s="1" t="s">
        <v>107</v>
      </c>
    </row>
    <row r="46" spans="1:51" ht="30" customHeight="1" x14ac:dyDescent="0.3">
      <c r="A46" s="8" t="s">
        <v>225</v>
      </c>
      <c r="B46" s="8" t="s">
        <v>162</v>
      </c>
      <c r="C46" s="8" t="s">
        <v>163</v>
      </c>
      <c r="D46" s="9">
        <v>0.3</v>
      </c>
      <c r="E46" s="13">
        <f>단가대비표!O17</f>
        <v>0</v>
      </c>
      <c r="F46" s="14">
        <f>TRUNC(E46*D46,1)</f>
        <v>0</v>
      </c>
      <c r="G46" s="13">
        <f>단가대비표!P17</f>
        <v>0</v>
      </c>
      <c r="H46" s="14">
        <f>TRUNC(G46*D46,1)</f>
        <v>0</v>
      </c>
      <c r="I46" s="13">
        <f>단가대비표!V17</f>
        <v>0</v>
      </c>
      <c r="J46" s="14">
        <f>TRUNC(I46*D46,1)</f>
        <v>0</v>
      </c>
      <c r="K46" s="13">
        <f>TRUNC(E46+G46+I46,1)</f>
        <v>0</v>
      </c>
      <c r="L46" s="14">
        <f>TRUNC(F46+H46+J46,1)</f>
        <v>0</v>
      </c>
      <c r="M46" s="8" t="s">
        <v>226</v>
      </c>
      <c r="N46" s="2" t="s">
        <v>107</v>
      </c>
      <c r="O46" s="2" t="s">
        <v>227</v>
      </c>
      <c r="P46" s="2" t="s">
        <v>63</v>
      </c>
      <c r="Q46" s="2" t="s">
        <v>63</v>
      </c>
      <c r="R46" s="2" t="s">
        <v>62</v>
      </c>
      <c r="S46" s="3"/>
      <c r="T46" s="3"/>
      <c r="U46" s="3"/>
      <c r="V46" s="3">
        <v>1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 t="s">
        <v>51</v>
      </c>
      <c r="AW46" s="2" t="s">
        <v>228</v>
      </c>
      <c r="AX46" s="2" t="s">
        <v>51</v>
      </c>
      <c r="AY46" s="2" t="s">
        <v>51</v>
      </c>
    </row>
    <row r="47" spans="1:51" ht="30" customHeight="1" x14ac:dyDescent="0.3">
      <c r="A47" s="8" t="s">
        <v>192</v>
      </c>
      <c r="B47" s="8" t="s">
        <v>222</v>
      </c>
      <c r="C47" s="8" t="s">
        <v>194</v>
      </c>
      <c r="D47" s="9">
        <v>1</v>
      </c>
      <c r="E47" s="13">
        <f>TRUNC(SUMIF(V46:V47, RIGHTB(O47, 1), H46:H47)*U47, 2)</f>
        <v>0</v>
      </c>
      <c r="F47" s="14">
        <f>TRUNC(E47*D47,1)</f>
        <v>0</v>
      </c>
      <c r="G47" s="13">
        <v>0</v>
      </c>
      <c r="H47" s="14">
        <f>TRUNC(G47*D47,1)</f>
        <v>0</v>
      </c>
      <c r="I47" s="13">
        <v>0</v>
      </c>
      <c r="J47" s="14">
        <f>TRUNC(I47*D47,1)</f>
        <v>0</v>
      </c>
      <c r="K47" s="13">
        <f>TRUNC(E47+G47+I47,1)</f>
        <v>0</v>
      </c>
      <c r="L47" s="14">
        <f>TRUNC(F47+H47+J47,1)</f>
        <v>0</v>
      </c>
      <c r="M47" s="8" t="s">
        <v>51</v>
      </c>
      <c r="N47" s="2" t="s">
        <v>107</v>
      </c>
      <c r="O47" s="2" t="s">
        <v>195</v>
      </c>
      <c r="P47" s="2" t="s">
        <v>63</v>
      </c>
      <c r="Q47" s="2" t="s">
        <v>63</v>
      </c>
      <c r="R47" s="2" t="s">
        <v>63</v>
      </c>
      <c r="S47" s="3">
        <v>1</v>
      </c>
      <c r="T47" s="3">
        <v>0</v>
      </c>
      <c r="U47" s="3">
        <v>0.1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2" t="s">
        <v>51</v>
      </c>
      <c r="AW47" s="2" t="s">
        <v>229</v>
      </c>
      <c r="AX47" s="2" t="s">
        <v>51</v>
      </c>
      <c r="AY47" s="2" t="s">
        <v>51</v>
      </c>
    </row>
    <row r="48" spans="1:51" ht="30" customHeight="1" x14ac:dyDescent="0.3">
      <c r="A48" s="8" t="s">
        <v>167</v>
      </c>
      <c r="B48" s="8" t="s">
        <v>51</v>
      </c>
      <c r="C48" s="8" t="s">
        <v>51</v>
      </c>
      <c r="D48" s="9"/>
      <c r="E48" s="13"/>
      <c r="F48" s="14">
        <f>TRUNC(SUMIF(N46:N47, N45, F46:F47),0)</f>
        <v>0</v>
      </c>
      <c r="G48" s="13"/>
      <c r="H48" s="14">
        <f>TRUNC(SUMIF(N46:N47, N45, H46:H47),0)</f>
        <v>0</v>
      </c>
      <c r="I48" s="13"/>
      <c r="J48" s="14">
        <f>TRUNC(SUMIF(N46:N47, N45, J46:J47),0)</f>
        <v>0</v>
      </c>
      <c r="K48" s="13"/>
      <c r="L48" s="14">
        <f>F48+H48+J48</f>
        <v>0</v>
      </c>
      <c r="M48" s="8" t="s">
        <v>51</v>
      </c>
      <c r="N48" s="2" t="s">
        <v>66</v>
      </c>
      <c r="O48" s="2" t="s">
        <v>66</v>
      </c>
      <c r="P48" s="2" t="s">
        <v>51</v>
      </c>
      <c r="Q48" s="2" t="s">
        <v>51</v>
      </c>
      <c r="R48" s="2" t="s">
        <v>51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 t="s">
        <v>51</v>
      </c>
      <c r="AW48" s="2" t="s">
        <v>51</v>
      </c>
      <c r="AX48" s="2" t="s">
        <v>51</v>
      </c>
      <c r="AY48" s="2" t="s">
        <v>51</v>
      </c>
    </row>
    <row r="49" spans="1:51" ht="30" customHeight="1" x14ac:dyDescent="0.3">
      <c r="A49" s="9"/>
      <c r="B49" s="9"/>
      <c r="C49" s="9"/>
      <c r="D49" s="9"/>
      <c r="E49" s="13"/>
      <c r="F49" s="14"/>
      <c r="G49" s="13"/>
      <c r="H49" s="14"/>
      <c r="I49" s="13"/>
      <c r="J49" s="14"/>
      <c r="K49" s="13"/>
      <c r="L49" s="14"/>
      <c r="M49" s="9"/>
    </row>
    <row r="50" spans="1:51" ht="30" customHeight="1" x14ac:dyDescent="0.3">
      <c r="A50" s="34" t="s">
        <v>230</v>
      </c>
      <c r="B50" s="34"/>
      <c r="C50" s="34"/>
      <c r="D50" s="34"/>
      <c r="E50" s="35"/>
      <c r="F50" s="36"/>
      <c r="G50" s="35"/>
      <c r="H50" s="36"/>
      <c r="I50" s="35"/>
      <c r="J50" s="36"/>
      <c r="K50" s="35"/>
      <c r="L50" s="36"/>
      <c r="M50" s="34"/>
      <c r="N50" s="1" t="s">
        <v>111</v>
      </c>
    </row>
    <row r="51" spans="1:51" ht="30" customHeight="1" x14ac:dyDescent="0.3">
      <c r="A51" s="8" t="s">
        <v>161</v>
      </c>
      <c r="B51" s="8" t="s">
        <v>162</v>
      </c>
      <c r="C51" s="8" t="s">
        <v>163</v>
      </c>
      <c r="D51" s="9">
        <v>0.12</v>
      </c>
      <c r="E51" s="13">
        <f>단가대비표!O14</f>
        <v>0</v>
      </c>
      <c r="F51" s="14">
        <f>TRUNC(E51*D51,1)</f>
        <v>0</v>
      </c>
      <c r="G51" s="13">
        <f>단가대비표!P14</f>
        <v>0</v>
      </c>
      <c r="H51" s="14">
        <f>TRUNC(G51*D51,1)</f>
        <v>0</v>
      </c>
      <c r="I51" s="13">
        <f>단가대비표!V14</f>
        <v>0</v>
      </c>
      <c r="J51" s="14">
        <f>TRUNC(I51*D51,1)</f>
        <v>0</v>
      </c>
      <c r="K51" s="13">
        <f>TRUNC(E51+G51+I51,1)</f>
        <v>0</v>
      </c>
      <c r="L51" s="14">
        <f>TRUNC(F51+H51+J51,1)</f>
        <v>0</v>
      </c>
      <c r="M51" s="8" t="s">
        <v>164</v>
      </c>
      <c r="N51" s="2" t="s">
        <v>111</v>
      </c>
      <c r="O51" s="2" t="s">
        <v>165</v>
      </c>
      <c r="P51" s="2" t="s">
        <v>63</v>
      </c>
      <c r="Q51" s="2" t="s">
        <v>63</v>
      </c>
      <c r="R51" s="2" t="s">
        <v>62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 t="s">
        <v>51</v>
      </c>
      <c r="AW51" s="2" t="s">
        <v>232</v>
      </c>
      <c r="AX51" s="2" t="s">
        <v>51</v>
      </c>
      <c r="AY51" s="2" t="s">
        <v>51</v>
      </c>
    </row>
    <row r="52" spans="1:51" ht="30" customHeight="1" x14ac:dyDescent="0.3">
      <c r="A52" s="8" t="s">
        <v>167</v>
      </c>
      <c r="B52" s="8" t="s">
        <v>51</v>
      </c>
      <c r="C52" s="8" t="s">
        <v>51</v>
      </c>
      <c r="D52" s="9"/>
      <c r="E52" s="13"/>
      <c r="F52" s="14">
        <f>TRUNC(SUMIF(N51:N51, N50, F51:F51),0)</f>
        <v>0</v>
      </c>
      <c r="G52" s="13"/>
      <c r="H52" s="14">
        <f>TRUNC(SUMIF(N51:N51, N50, H51:H51),0)</f>
        <v>0</v>
      </c>
      <c r="I52" s="13"/>
      <c r="J52" s="14">
        <f>TRUNC(SUMIF(N51:N51, N50, J51:J51),0)</f>
        <v>0</v>
      </c>
      <c r="K52" s="13"/>
      <c r="L52" s="14">
        <f>F52+H52+J52</f>
        <v>0</v>
      </c>
      <c r="M52" s="8" t="s">
        <v>51</v>
      </c>
      <c r="N52" s="2" t="s">
        <v>66</v>
      </c>
      <c r="O52" s="2" t="s">
        <v>66</v>
      </c>
      <c r="P52" s="2" t="s">
        <v>51</v>
      </c>
      <c r="Q52" s="2" t="s">
        <v>51</v>
      </c>
      <c r="R52" s="2" t="s">
        <v>51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51</v>
      </c>
      <c r="AW52" s="2" t="s">
        <v>51</v>
      </c>
      <c r="AX52" s="2" t="s">
        <v>51</v>
      </c>
      <c r="AY52" s="2" t="s">
        <v>51</v>
      </c>
    </row>
    <row r="53" spans="1:51" ht="30" customHeight="1" x14ac:dyDescent="0.3">
      <c r="A53" s="9"/>
      <c r="B53" s="9"/>
      <c r="C53" s="9"/>
      <c r="D53" s="9"/>
      <c r="E53" s="13"/>
      <c r="F53" s="14"/>
      <c r="G53" s="13"/>
      <c r="H53" s="14"/>
      <c r="I53" s="13"/>
      <c r="J53" s="14"/>
      <c r="K53" s="13"/>
      <c r="L53" s="14"/>
      <c r="M53" s="9"/>
    </row>
    <row r="54" spans="1:51" ht="30" customHeight="1" x14ac:dyDescent="0.3">
      <c r="A54" s="34" t="s">
        <v>233</v>
      </c>
      <c r="B54" s="34"/>
      <c r="C54" s="34"/>
      <c r="D54" s="34"/>
      <c r="E54" s="35"/>
      <c r="F54" s="36"/>
      <c r="G54" s="35"/>
      <c r="H54" s="36"/>
      <c r="I54" s="35"/>
      <c r="J54" s="36"/>
      <c r="K54" s="35"/>
      <c r="L54" s="36"/>
      <c r="M54" s="34"/>
      <c r="N54" s="1" t="s">
        <v>172</v>
      </c>
    </row>
    <row r="55" spans="1:51" ht="30" customHeight="1" x14ac:dyDescent="0.3">
      <c r="A55" s="8" t="s">
        <v>120</v>
      </c>
      <c r="B55" s="8" t="s">
        <v>235</v>
      </c>
      <c r="C55" s="8" t="s">
        <v>236</v>
      </c>
      <c r="D55" s="9">
        <v>510</v>
      </c>
      <c r="E55" s="13">
        <f>단가대비표!O7</f>
        <v>0</v>
      </c>
      <c r="F55" s="14">
        <f>TRUNC(E55*D55,1)</f>
        <v>0</v>
      </c>
      <c r="G55" s="13">
        <f>단가대비표!P7</f>
        <v>0</v>
      </c>
      <c r="H55" s="14">
        <f>TRUNC(G55*D55,1)</f>
        <v>0</v>
      </c>
      <c r="I55" s="13">
        <f>단가대비표!V7</f>
        <v>0</v>
      </c>
      <c r="J55" s="14">
        <f>TRUNC(I55*D55,1)</f>
        <v>0</v>
      </c>
      <c r="K55" s="13">
        <f t="shared" ref="K55:L57" si="2">TRUNC(E55+G55+I55,1)</f>
        <v>0</v>
      </c>
      <c r="L55" s="14">
        <f t="shared" si="2"/>
        <v>0</v>
      </c>
      <c r="M55" s="8" t="s">
        <v>237</v>
      </c>
      <c r="N55" s="2" t="s">
        <v>172</v>
      </c>
      <c r="O55" s="2" t="s">
        <v>238</v>
      </c>
      <c r="P55" s="2" t="s">
        <v>63</v>
      </c>
      <c r="Q55" s="2" t="s">
        <v>63</v>
      </c>
      <c r="R55" s="2" t="s">
        <v>62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2" t="s">
        <v>51</v>
      </c>
      <c r="AW55" s="2" t="s">
        <v>239</v>
      </c>
      <c r="AX55" s="2" t="s">
        <v>51</v>
      </c>
      <c r="AY55" s="2" t="s">
        <v>51</v>
      </c>
    </row>
    <row r="56" spans="1:51" ht="30" customHeight="1" x14ac:dyDescent="0.3">
      <c r="A56" s="8" t="s">
        <v>115</v>
      </c>
      <c r="B56" s="8" t="s">
        <v>240</v>
      </c>
      <c r="C56" s="8" t="s">
        <v>76</v>
      </c>
      <c r="D56" s="9">
        <v>1.1000000000000001</v>
      </c>
      <c r="E56" s="13">
        <f>단가대비표!O5</f>
        <v>0</v>
      </c>
      <c r="F56" s="14">
        <f>TRUNC(E56*D56,1)</f>
        <v>0</v>
      </c>
      <c r="G56" s="13">
        <f>단가대비표!P5</f>
        <v>0</v>
      </c>
      <c r="H56" s="14">
        <f>TRUNC(G56*D56,1)</f>
        <v>0</v>
      </c>
      <c r="I56" s="13">
        <f>단가대비표!V5</f>
        <v>0</v>
      </c>
      <c r="J56" s="14">
        <f>TRUNC(I56*D56,1)</f>
        <v>0</v>
      </c>
      <c r="K56" s="13">
        <f t="shared" si="2"/>
        <v>0</v>
      </c>
      <c r="L56" s="14">
        <f t="shared" si="2"/>
        <v>0</v>
      </c>
      <c r="M56" s="8" t="s">
        <v>241</v>
      </c>
      <c r="N56" s="2" t="s">
        <v>172</v>
      </c>
      <c r="O56" s="2" t="s">
        <v>242</v>
      </c>
      <c r="P56" s="2" t="s">
        <v>63</v>
      </c>
      <c r="Q56" s="2" t="s">
        <v>63</v>
      </c>
      <c r="R56" s="2" t="s">
        <v>62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51</v>
      </c>
      <c r="AW56" s="2" t="s">
        <v>243</v>
      </c>
      <c r="AX56" s="2" t="s">
        <v>51</v>
      </c>
      <c r="AY56" s="2" t="s">
        <v>51</v>
      </c>
    </row>
    <row r="57" spans="1:51" ht="30" customHeight="1" x14ac:dyDescent="0.3">
      <c r="A57" s="8" t="s">
        <v>161</v>
      </c>
      <c r="B57" s="8" t="s">
        <v>162</v>
      </c>
      <c r="C57" s="8" t="s">
        <v>163</v>
      </c>
      <c r="D57" s="9">
        <v>0.66</v>
      </c>
      <c r="E57" s="13">
        <f>단가대비표!O14</f>
        <v>0</v>
      </c>
      <c r="F57" s="14">
        <f>TRUNC(E57*D57,1)</f>
        <v>0</v>
      </c>
      <c r="G57" s="13">
        <f>단가대비표!P14</f>
        <v>0</v>
      </c>
      <c r="H57" s="14">
        <f>TRUNC(G57*D57,1)</f>
        <v>0</v>
      </c>
      <c r="I57" s="13">
        <f>단가대비표!V14</f>
        <v>0</v>
      </c>
      <c r="J57" s="14">
        <f>TRUNC(I57*D57,1)</f>
        <v>0</v>
      </c>
      <c r="K57" s="13">
        <f t="shared" si="2"/>
        <v>0</v>
      </c>
      <c r="L57" s="14">
        <f t="shared" si="2"/>
        <v>0</v>
      </c>
      <c r="M57" s="8" t="s">
        <v>164</v>
      </c>
      <c r="N57" s="2" t="s">
        <v>172</v>
      </c>
      <c r="O57" s="2" t="s">
        <v>165</v>
      </c>
      <c r="P57" s="2" t="s">
        <v>63</v>
      </c>
      <c r="Q57" s="2" t="s">
        <v>63</v>
      </c>
      <c r="R57" s="2" t="s">
        <v>62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51</v>
      </c>
      <c r="AW57" s="2" t="s">
        <v>244</v>
      </c>
      <c r="AX57" s="2" t="s">
        <v>51</v>
      </c>
      <c r="AY57" s="2" t="s">
        <v>51</v>
      </c>
    </row>
    <row r="58" spans="1:51" ht="30" customHeight="1" x14ac:dyDescent="0.3">
      <c r="A58" s="8" t="s">
        <v>167</v>
      </c>
      <c r="B58" s="8" t="s">
        <v>51</v>
      </c>
      <c r="C58" s="8" t="s">
        <v>51</v>
      </c>
      <c r="D58" s="9"/>
      <c r="E58" s="13"/>
      <c r="F58" s="14">
        <f>TRUNC(SUMIF(N55:N57, N54, F55:F57),0)</f>
        <v>0</v>
      </c>
      <c r="G58" s="13"/>
      <c r="H58" s="14">
        <f>TRUNC(SUMIF(N55:N57, N54, H55:H57),0)</f>
        <v>0</v>
      </c>
      <c r="I58" s="13"/>
      <c r="J58" s="14">
        <f>TRUNC(SUMIF(N55:N57, N54, J55:J57),0)</f>
        <v>0</v>
      </c>
      <c r="K58" s="13"/>
      <c r="L58" s="14">
        <f>F58+H58+J58</f>
        <v>0</v>
      </c>
      <c r="M58" s="8" t="s">
        <v>51</v>
      </c>
      <c r="N58" s="2" t="s">
        <v>66</v>
      </c>
      <c r="O58" s="2" t="s">
        <v>66</v>
      </c>
      <c r="P58" s="2" t="s">
        <v>51</v>
      </c>
      <c r="Q58" s="2" t="s">
        <v>51</v>
      </c>
      <c r="R58" s="2" t="s">
        <v>51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51</v>
      </c>
      <c r="AW58" s="2" t="s">
        <v>51</v>
      </c>
      <c r="AX58" s="2" t="s">
        <v>51</v>
      </c>
      <c r="AY58" s="2" t="s">
        <v>51</v>
      </c>
    </row>
    <row r="59" spans="1:51" ht="30" customHeight="1" x14ac:dyDescent="0.3">
      <c r="A59" s="9"/>
      <c r="B59" s="9"/>
      <c r="C59" s="9"/>
      <c r="D59" s="9"/>
      <c r="E59" s="13"/>
      <c r="F59" s="14"/>
      <c r="G59" s="13"/>
      <c r="H59" s="14"/>
      <c r="I59" s="13"/>
      <c r="J59" s="14"/>
      <c r="K59" s="13"/>
      <c r="L59" s="14"/>
      <c r="M59" s="9"/>
    </row>
    <row r="60" spans="1:51" ht="30" customHeight="1" x14ac:dyDescent="0.3">
      <c r="A60" s="34" t="s">
        <v>245</v>
      </c>
      <c r="B60" s="34"/>
      <c r="C60" s="34"/>
      <c r="D60" s="34"/>
      <c r="E60" s="35"/>
      <c r="F60" s="36"/>
      <c r="G60" s="35"/>
      <c r="H60" s="36"/>
      <c r="I60" s="35"/>
      <c r="J60" s="36"/>
      <c r="K60" s="35"/>
      <c r="L60" s="36"/>
      <c r="M60" s="34"/>
      <c r="N60" s="1" t="s">
        <v>177</v>
      </c>
    </row>
    <row r="61" spans="1:51" ht="30" customHeight="1" x14ac:dyDescent="0.3">
      <c r="A61" s="8" t="s">
        <v>247</v>
      </c>
      <c r="B61" s="8" t="s">
        <v>162</v>
      </c>
      <c r="C61" s="8" t="s">
        <v>163</v>
      </c>
      <c r="D61" s="9">
        <v>3.5000000000000003E-2</v>
      </c>
      <c r="E61" s="13">
        <f>단가대비표!O16</f>
        <v>0</v>
      </c>
      <c r="F61" s="14">
        <f>TRUNC(E61*D61,1)</f>
        <v>0</v>
      </c>
      <c r="G61" s="13">
        <f>단가대비표!P16</f>
        <v>0</v>
      </c>
      <c r="H61" s="14">
        <f>TRUNC(G61*D61,1)</f>
        <v>0</v>
      </c>
      <c r="I61" s="13">
        <f>단가대비표!V16</f>
        <v>0</v>
      </c>
      <c r="J61" s="14">
        <f>TRUNC(I61*D61,1)</f>
        <v>0</v>
      </c>
      <c r="K61" s="13">
        <f t="shared" ref="K61:L63" si="3">TRUNC(E61+G61+I61,1)</f>
        <v>0</v>
      </c>
      <c r="L61" s="14">
        <f t="shared" si="3"/>
        <v>0</v>
      </c>
      <c r="M61" s="8" t="s">
        <v>248</v>
      </c>
      <c r="N61" s="2" t="s">
        <v>177</v>
      </c>
      <c r="O61" s="2" t="s">
        <v>249</v>
      </c>
      <c r="P61" s="2" t="s">
        <v>63</v>
      </c>
      <c r="Q61" s="2" t="s">
        <v>63</v>
      </c>
      <c r="R61" s="2" t="s">
        <v>62</v>
      </c>
      <c r="S61" s="3"/>
      <c r="T61" s="3"/>
      <c r="U61" s="3"/>
      <c r="V61" s="3">
        <v>1</v>
      </c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 t="s">
        <v>51</v>
      </c>
      <c r="AW61" s="2" t="s">
        <v>250</v>
      </c>
      <c r="AX61" s="2" t="s">
        <v>51</v>
      </c>
      <c r="AY61" s="2" t="s">
        <v>51</v>
      </c>
    </row>
    <row r="62" spans="1:51" ht="30" customHeight="1" x14ac:dyDescent="0.3">
      <c r="A62" s="8" t="s">
        <v>161</v>
      </c>
      <c r="B62" s="8" t="s">
        <v>162</v>
      </c>
      <c r="C62" s="8" t="s">
        <v>163</v>
      </c>
      <c r="D62" s="9">
        <v>1.2E-2</v>
      </c>
      <c r="E62" s="13">
        <f>단가대비표!O14</f>
        <v>0</v>
      </c>
      <c r="F62" s="14">
        <f>TRUNC(E62*D62,1)</f>
        <v>0</v>
      </c>
      <c r="G62" s="13">
        <f>단가대비표!P14</f>
        <v>0</v>
      </c>
      <c r="H62" s="14">
        <f>TRUNC(G62*D62,1)</f>
        <v>0</v>
      </c>
      <c r="I62" s="13">
        <f>단가대비표!V14</f>
        <v>0</v>
      </c>
      <c r="J62" s="14">
        <f>TRUNC(I62*D62,1)</f>
        <v>0</v>
      </c>
      <c r="K62" s="13">
        <f t="shared" si="3"/>
        <v>0</v>
      </c>
      <c r="L62" s="14">
        <f t="shared" si="3"/>
        <v>0</v>
      </c>
      <c r="M62" s="8" t="s">
        <v>164</v>
      </c>
      <c r="N62" s="2" t="s">
        <v>177</v>
      </c>
      <c r="O62" s="2" t="s">
        <v>165</v>
      </c>
      <c r="P62" s="2" t="s">
        <v>63</v>
      </c>
      <c r="Q62" s="2" t="s">
        <v>63</v>
      </c>
      <c r="R62" s="2" t="s">
        <v>62</v>
      </c>
      <c r="S62" s="3"/>
      <c r="T62" s="3"/>
      <c r="U62" s="3"/>
      <c r="V62" s="3">
        <v>1</v>
      </c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2" t="s">
        <v>51</v>
      </c>
      <c r="AW62" s="2" t="s">
        <v>251</v>
      </c>
      <c r="AX62" s="2" t="s">
        <v>51</v>
      </c>
      <c r="AY62" s="2" t="s">
        <v>51</v>
      </c>
    </row>
    <row r="63" spans="1:51" ht="30" customHeight="1" x14ac:dyDescent="0.3">
      <c r="A63" s="8" t="s">
        <v>192</v>
      </c>
      <c r="B63" s="8" t="s">
        <v>252</v>
      </c>
      <c r="C63" s="8" t="s">
        <v>194</v>
      </c>
      <c r="D63" s="9">
        <v>1</v>
      </c>
      <c r="E63" s="13">
        <v>0</v>
      </c>
      <c r="F63" s="14">
        <f>TRUNC(E63*D63,1)</f>
        <v>0</v>
      </c>
      <c r="G63" s="13">
        <v>0</v>
      </c>
      <c r="H63" s="14">
        <f>TRUNC(G63*D63,1)</f>
        <v>0</v>
      </c>
      <c r="I63" s="13">
        <f>TRUNC(SUMIF(V61:V63, RIGHTB(O63, 1), H61:H63)*U63, 2)</f>
        <v>0</v>
      </c>
      <c r="J63" s="14">
        <f>TRUNC(I63*D63,1)</f>
        <v>0</v>
      </c>
      <c r="K63" s="13">
        <f t="shared" si="3"/>
        <v>0</v>
      </c>
      <c r="L63" s="14">
        <f t="shared" si="3"/>
        <v>0</v>
      </c>
      <c r="M63" s="8" t="s">
        <v>51</v>
      </c>
      <c r="N63" s="2" t="s">
        <v>177</v>
      </c>
      <c r="O63" s="2" t="s">
        <v>195</v>
      </c>
      <c r="P63" s="2" t="s">
        <v>63</v>
      </c>
      <c r="Q63" s="2" t="s">
        <v>63</v>
      </c>
      <c r="R63" s="2" t="s">
        <v>63</v>
      </c>
      <c r="S63" s="3">
        <v>1</v>
      </c>
      <c r="T63" s="3">
        <v>2</v>
      </c>
      <c r="U63" s="3">
        <v>0.02</v>
      </c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 t="s">
        <v>51</v>
      </c>
      <c r="AW63" s="2" t="s">
        <v>253</v>
      </c>
      <c r="AX63" s="2" t="s">
        <v>51</v>
      </c>
      <c r="AY63" s="2" t="s">
        <v>51</v>
      </c>
    </row>
    <row r="64" spans="1:51" ht="30" customHeight="1" x14ac:dyDescent="0.3">
      <c r="A64" s="8" t="s">
        <v>167</v>
      </c>
      <c r="B64" s="8" t="s">
        <v>51</v>
      </c>
      <c r="C64" s="8" t="s">
        <v>51</v>
      </c>
      <c r="D64" s="9"/>
      <c r="E64" s="13"/>
      <c r="F64" s="14">
        <f>TRUNC(SUMIF(N61:N63, N60, F61:F63),0)</f>
        <v>0</v>
      </c>
      <c r="G64" s="13"/>
      <c r="H64" s="14">
        <f>TRUNC(SUMIF(N61:N63, N60, H61:H63),0)</f>
        <v>0</v>
      </c>
      <c r="I64" s="13"/>
      <c r="J64" s="14">
        <f>TRUNC(SUMIF(N61:N63, N60, J61:J63),0)</f>
        <v>0</v>
      </c>
      <c r="K64" s="13"/>
      <c r="L64" s="14">
        <f>F64+H64+J64</f>
        <v>0</v>
      </c>
      <c r="M64" s="8" t="s">
        <v>51</v>
      </c>
      <c r="N64" s="2" t="s">
        <v>66</v>
      </c>
      <c r="O64" s="2" t="s">
        <v>66</v>
      </c>
      <c r="P64" s="2" t="s">
        <v>51</v>
      </c>
      <c r="Q64" s="2" t="s">
        <v>51</v>
      </c>
      <c r="R64" s="2" t="s">
        <v>51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51</v>
      </c>
      <c r="AW64" s="2" t="s">
        <v>51</v>
      </c>
      <c r="AX64" s="2" t="s">
        <v>51</v>
      </c>
      <c r="AY64" s="2" t="s">
        <v>51</v>
      </c>
    </row>
    <row r="65" spans="1:51" ht="30" customHeight="1" x14ac:dyDescent="0.3">
      <c r="A65" s="9"/>
      <c r="B65" s="9"/>
      <c r="C65" s="9"/>
      <c r="D65" s="9"/>
      <c r="E65" s="13"/>
      <c r="F65" s="14"/>
      <c r="G65" s="13"/>
      <c r="H65" s="14"/>
      <c r="I65" s="13"/>
      <c r="J65" s="14"/>
      <c r="K65" s="13"/>
      <c r="L65" s="14"/>
      <c r="M65" s="9"/>
    </row>
    <row r="66" spans="1:51" ht="30" customHeight="1" x14ac:dyDescent="0.3">
      <c r="A66" s="34" t="s">
        <v>254</v>
      </c>
      <c r="B66" s="34"/>
      <c r="C66" s="34"/>
      <c r="D66" s="34"/>
      <c r="E66" s="35"/>
      <c r="F66" s="36"/>
      <c r="G66" s="35"/>
      <c r="H66" s="36"/>
      <c r="I66" s="35"/>
      <c r="J66" s="36"/>
      <c r="K66" s="35"/>
      <c r="L66" s="36"/>
      <c r="M66" s="34"/>
      <c r="N66" s="1" t="s">
        <v>206</v>
      </c>
    </row>
    <row r="67" spans="1:51" ht="30" customHeight="1" x14ac:dyDescent="0.3">
      <c r="A67" s="8" t="s">
        <v>187</v>
      </c>
      <c r="B67" s="8" t="s">
        <v>162</v>
      </c>
      <c r="C67" s="8" t="s">
        <v>163</v>
      </c>
      <c r="D67" s="9">
        <v>1.0999999999999999E-2</v>
      </c>
      <c r="E67" s="13">
        <f>단가대비표!O15</f>
        <v>0</v>
      </c>
      <c r="F67" s="14">
        <f>TRUNC(E67*D67,1)</f>
        <v>0</v>
      </c>
      <c r="G67" s="13">
        <f>단가대비표!P15</f>
        <v>0</v>
      </c>
      <c r="H67" s="14">
        <f>TRUNC(G67*D67,1)</f>
        <v>0</v>
      </c>
      <c r="I67" s="13">
        <f>단가대비표!V15</f>
        <v>0</v>
      </c>
      <c r="J67" s="14">
        <f>TRUNC(I67*D67,1)</f>
        <v>0</v>
      </c>
      <c r="K67" s="13">
        <f t="shared" ref="K67:L69" si="4">TRUNC(E67+G67+I67,1)</f>
        <v>0</v>
      </c>
      <c r="L67" s="14">
        <f t="shared" si="4"/>
        <v>0</v>
      </c>
      <c r="M67" s="8" t="s">
        <v>188</v>
      </c>
      <c r="N67" s="2" t="s">
        <v>206</v>
      </c>
      <c r="O67" s="2" t="s">
        <v>189</v>
      </c>
      <c r="P67" s="2" t="s">
        <v>63</v>
      </c>
      <c r="Q67" s="2" t="s">
        <v>63</v>
      </c>
      <c r="R67" s="2" t="s">
        <v>62</v>
      </c>
      <c r="S67" s="3"/>
      <c r="T67" s="3"/>
      <c r="U67" s="3"/>
      <c r="V67" s="3">
        <v>1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 t="s">
        <v>51</v>
      </c>
      <c r="AW67" s="2" t="s">
        <v>256</v>
      </c>
      <c r="AX67" s="2" t="s">
        <v>51</v>
      </c>
      <c r="AY67" s="2" t="s">
        <v>51</v>
      </c>
    </row>
    <row r="68" spans="1:51" ht="30" customHeight="1" x14ac:dyDescent="0.3">
      <c r="A68" s="8" t="s">
        <v>161</v>
      </c>
      <c r="B68" s="8" t="s">
        <v>162</v>
      </c>
      <c r="C68" s="8" t="s">
        <v>163</v>
      </c>
      <c r="D68" s="9">
        <v>5.0000000000000001E-3</v>
      </c>
      <c r="E68" s="13">
        <f>단가대비표!O14</f>
        <v>0</v>
      </c>
      <c r="F68" s="14">
        <f>TRUNC(E68*D68,1)</f>
        <v>0</v>
      </c>
      <c r="G68" s="13">
        <f>단가대비표!P14</f>
        <v>0</v>
      </c>
      <c r="H68" s="14">
        <f>TRUNC(G68*D68,1)</f>
        <v>0</v>
      </c>
      <c r="I68" s="13">
        <f>단가대비표!V14</f>
        <v>0</v>
      </c>
      <c r="J68" s="14">
        <f>TRUNC(I68*D68,1)</f>
        <v>0</v>
      </c>
      <c r="K68" s="13">
        <f t="shared" si="4"/>
        <v>0</v>
      </c>
      <c r="L68" s="14">
        <f t="shared" si="4"/>
        <v>0</v>
      </c>
      <c r="M68" s="8" t="s">
        <v>164</v>
      </c>
      <c r="N68" s="2" t="s">
        <v>206</v>
      </c>
      <c r="O68" s="2" t="s">
        <v>165</v>
      </c>
      <c r="P68" s="2" t="s">
        <v>63</v>
      </c>
      <c r="Q68" s="2" t="s">
        <v>63</v>
      </c>
      <c r="R68" s="2" t="s">
        <v>62</v>
      </c>
      <c r="S68" s="3"/>
      <c r="T68" s="3"/>
      <c r="U68" s="3"/>
      <c r="V68" s="3">
        <v>1</v>
      </c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 t="s">
        <v>51</v>
      </c>
      <c r="AW68" s="2" t="s">
        <v>257</v>
      </c>
      <c r="AX68" s="2" t="s">
        <v>51</v>
      </c>
      <c r="AY68" s="2" t="s">
        <v>51</v>
      </c>
    </row>
    <row r="69" spans="1:51" ht="30" customHeight="1" x14ac:dyDescent="0.3">
      <c r="A69" s="8" t="s">
        <v>192</v>
      </c>
      <c r="B69" s="8" t="s">
        <v>252</v>
      </c>
      <c r="C69" s="8" t="s">
        <v>194</v>
      </c>
      <c r="D69" s="9">
        <v>1</v>
      </c>
      <c r="E69" s="13">
        <v>0</v>
      </c>
      <c r="F69" s="14">
        <f>TRUNC(E69*D69,1)</f>
        <v>0</v>
      </c>
      <c r="G69" s="13">
        <v>0</v>
      </c>
      <c r="H69" s="14">
        <f>TRUNC(G69*D69,1)</f>
        <v>0</v>
      </c>
      <c r="I69" s="13">
        <f>TRUNC(SUMIF(V67:V69, RIGHTB(O69, 1), H67:H69)*U69, 2)</f>
        <v>0</v>
      </c>
      <c r="J69" s="14">
        <f>TRUNC(I69*D69,1)</f>
        <v>0</v>
      </c>
      <c r="K69" s="13">
        <f t="shared" si="4"/>
        <v>0</v>
      </c>
      <c r="L69" s="14">
        <f t="shared" si="4"/>
        <v>0</v>
      </c>
      <c r="M69" s="8" t="s">
        <v>51</v>
      </c>
      <c r="N69" s="2" t="s">
        <v>206</v>
      </c>
      <c r="O69" s="2" t="s">
        <v>195</v>
      </c>
      <c r="P69" s="2" t="s">
        <v>63</v>
      </c>
      <c r="Q69" s="2" t="s">
        <v>63</v>
      </c>
      <c r="R69" s="2" t="s">
        <v>63</v>
      </c>
      <c r="S69" s="3">
        <v>1</v>
      </c>
      <c r="T69" s="3">
        <v>2</v>
      </c>
      <c r="U69" s="3">
        <v>0.02</v>
      </c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51</v>
      </c>
      <c r="AW69" s="2" t="s">
        <v>258</v>
      </c>
      <c r="AX69" s="2" t="s">
        <v>51</v>
      </c>
      <c r="AY69" s="2" t="s">
        <v>51</v>
      </c>
    </row>
    <row r="70" spans="1:51" ht="30" customHeight="1" x14ac:dyDescent="0.3">
      <c r="A70" s="8" t="s">
        <v>167</v>
      </c>
      <c r="B70" s="8" t="s">
        <v>51</v>
      </c>
      <c r="C70" s="8" t="s">
        <v>51</v>
      </c>
      <c r="D70" s="9"/>
      <c r="E70" s="13"/>
      <c r="F70" s="14">
        <f>TRUNC(SUMIF(N67:N69, N66, F67:F69),0)</f>
        <v>0</v>
      </c>
      <c r="G70" s="13"/>
      <c r="H70" s="14">
        <f>TRUNC(SUMIF(N67:N69, N66, H67:H69),0)</f>
        <v>0</v>
      </c>
      <c r="I70" s="13"/>
      <c r="J70" s="14">
        <f>TRUNC(SUMIF(N67:N69, N66, J67:J69),0)</f>
        <v>0</v>
      </c>
      <c r="K70" s="13"/>
      <c r="L70" s="14">
        <f>F70+H70+J70</f>
        <v>0</v>
      </c>
      <c r="M70" s="8" t="s">
        <v>51</v>
      </c>
      <c r="N70" s="2" t="s">
        <v>66</v>
      </c>
      <c r="O70" s="2" t="s">
        <v>66</v>
      </c>
      <c r="P70" s="2" t="s">
        <v>51</v>
      </c>
      <c r="Q70" s="2" t="s">
        <v>51</v>
      </c>
      <c r="R70" s="2" t="s">
        <v>51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51</v>
      </c>
      <c r="AW70" s="2" t="s">
        <v>51</v>
      </c>
      <c r="AX70" s="2" t="s">
        <v>51</v>
      </c>
      <c r="AY70" s="2" t="s">
        <v>51</v>
      </c>
    </row>
  </sheetData>
  <mergeCells count="59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AV2:AV3"/>
    <mergeCell ref="AW2:AW3"/>
    <mergeCell ref="AL2:AL3"/>
    <mergeCell ref="AM2:AM3"/>
    <mergeCell ref="AN2:AN3"/>
    <mergeCell ref="AO2:AO3"/>
    <mergeCell ref="AP2:AP3"/>
    <mergeCell ref="AQ2:AQ3"/>
    <mergeCell ref="A30:M30"/>
    <mergeCell ref="AR2:AR3"/>
    <mergeCell ref="AS2:AS3"/>
    <mergeCell ref="AT2:AT3"/>
    <mergeCell ref="AU2:AU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4:M4"/>
    <mergeCell ref="A8:M8"/>
    <mergeCell ref="A13:M13"/>
    <mergeCell ref="A18:M18"/>
    <mergeCell ref="A24:M24"/>
    <mergeCell ref="A66:M66"/>
    <mergeCell ref="A35:M35"/>
    <mergeCell ref="A40:M40"/>
    <mergeCell ref="A45:M45"/>
    <mergeCell ref="A50:M50"/>
    <mergeCell ref="A54:M54"/>
    <mergeCell ref="A60:M60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6D161-93C6-4B2E-94D1-F2D75A605645}">
  <sheetPr>
    <pageSetUpPr fitToPage="1"/>
  </sheetPr>
  <dimension ref="A1:AB17"/>
  <sheetViews>
    <sheetView topLeftCell="B1" workbookViewId="0">
      <selection activeCell="C3" sqref="C3:C4"/>
    </sheetView>
  </sheetViews>
  <sheetFormatPr defaultRowHeight="16.5" x14ac:dyDescent="0.3"/>
  <cols>
    <col min="1" max="1" width="21.625" hidden="1" customWidth="1"/>
    <col min="2" max="3" width="30.5" bestFit="1" customWidth="1"/>
    <col min="4" max="4" width="5.5" bestFit="1" customWidth="1"/>
    <col min="5" max="5" width="11.25" bestFit="1" customWidth="1"/>
    <col min="6" max="6" width="6.625" bestFit="1" customWidth="1"/>
    <col min="7" max="7" width="9.5" bestFit="1" customWidth="1"/>
    <col min="8" max="8" width="6.625" bestFit="1" customWidth="1"/>
    <col min="9" max="9" width="10.5" bestFit="1" customWidth="1"/>
    <col min="10" max="10" width="6.625" bestFit="1" customWidth="1"/>
    <col min="11" max="11" width="10.375" bestFit="1" customWidth="1"/>
    <col min="12" max="12" width="6.625" bestFit="1" customWidth="1"/>
    <col min="13" max="13" width="10.375" bestFit="1" customWidth="1"/>
    <col min="14" max="14" width="6.625" bestFit="1" customWidth="1"/>
    <col min="15" max="15" width="10.5" bestFit="1" customWidth="1"/>
    <col min="16" max="16" width="11.625" bestFit="1" customWidth="1"/>
    <col min="17" max="17" width="11.25" bestFit="1" customWidth="1"/>
    <col min="18" max="19" width="9.25" bestFit="1" customWidth="1"/>
    <col min="20" max="20" width="10.375" bestFit="1" customWidth="1"/>
    <col min="21" max="22" width="10.5" bestFit="1" customWidth="1"/>
    <col min="23" max="23" width="7.5" bestFit="1" customWidth="1"/>
    <col min="24" max="24" width="6.7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 x14ac:dyDescent="0.3">
      <c r="A1" s="32" t="s">
        <v>261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8" ht="30" customHeight="1" x14ac:dyDescent="0.3">
      <c r="A2" s="25" t="s">
        <v>389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8" ht="30" customHeight="1" x14ac:dyDescent="0.3">
      <c r="A3" s="30" t="s">
        <v>141</v>
      </c>
      <c r="B3" s="30" t="s">
        <v>1</v>
      </c>
      <c r="C3" s="30" t="s">
        <v>260</v>
      </c>
      <c r="D3" s="30" t="s">
        <v>3</v>
      </c>
      <c r="E3" s="30" t="s">
        <v>5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 t="s">
        <v>143</v>
      </c>
      <c r="Q3" s="30" t="s">
        <v>144</v>
      </c>
      <c r="R3" s="30"/>
      <c r="S3" s="30"/>
      <c r="T3" s="30"/>
      <c r="U3" s="30"/>
      <c r="V3" s="30"/>
      <c r="W3" s="30" t="s">
        <v>146</v>
      </c>
      <c r="X3" s="30" t="s">
        <v>11</v>
      </c>
      <c r="Y3" s="29" t="s">
        <v>269</v>
      </c>
      <c r="Z3" s="29" t="s">
        <v>270</v>
      </c>
      <c r="AA3" s="29" t="s">
        <v>271</v>
      </c>
      <c r="AB3" s="29" t="s">
        <v>47</v>
      </c>
    </row>
    <row r="4" spans="1:28" ht="30" customHeight="1" x14ac:dyDescent="0.3">
      <c r="A4" s="30"/>
      <c r="B4" s="30"/>
      <c r="C4" s="30"/>
      <c r="D4" s="30"/>
      <c r="E4" s="4" t="s">
        <v>262</v>
      </c>
      <c r="F4" s="4" t="s">
        <v>263</v>
      </c>
      <c r="G4" s="4" t="s">
        <v>264</v>
      </c>
      <c r="H4" s="4" t="s">
        <v>263</v>
      </c>
      <c r="I4" s="4" t="s">
        <v>265</v>
      </c>
      <c r="J4" s="4" t="s">
        <v>263</v>
      </c>
      <c r="K4" s="4" t="s">
        <v>266</v>
      </c>
      <c r="L4" s="4" t="s">
        <v>263</v>
      </c>
      <c r="M4" s="4" t="s">
        <v>267</v>
      </c>
      <c r="N4" s="4" t="s">
        <v>263</v>
      </c>
      <c r="O4" s="4" t="s">
        <v>268</v>
      </c>
      <c r="P4" s="30"/>
      <c r="Q4" s="4" t="s">
        <v>262</v>
      </c>
      <c r="R4" s="4" t="s">
        <v>264</v>
      </c>
      <c r="S4" s="4" t="s">
        <v>265</v>
      </c>
      <c r="T4" s="4" t="s">
        <v>266</v>
      </c>
      <c r="U4" s="4" t="s">
        <v>267</v>
      </c>
      <c r="V4" s="4" t="s">
        <v>268</v>
      </c>
      <c r="W4" s="30"/>
      <c r="X4" s="30"/>
      <c r="Y4" s="29"/>
      <c r="Z4" s="29"/>
      <c r="AA4" s="29"/>
      <c r="AB4" s="29"/>
    </row>
    <row r="5" spans="1:28" ht="30" customHeight="1" x14ac:dyDescent="0.3">
      <c r="A5" s="8" t="s">
        <v>242</v>
      </c>
      <c r="B5" s="8" t="s">
        <v>115</v>
      </c>
      <c r="C5" s="8" t="s">
        <v>240</v>
      </c>
      <c r="D5" s="15" t="s">
        <v>76</v>
      </c>
      <c r="E5" s="16"/>
      <c r="F5" s="8"/>
      <c r="G5" s="16"/>
      <c r="H5" s="8"/>
      <c r="I5" s="16"/>
      <c r="J5" s="8"/>
      <c r="K5" s="16"/>
      <c r="L5" s="8"/>
      <c r="M5" s="16"/>
      <c r="N5" s="8"/>
      <c r="O5" s="16"/>
      <c r="P5" s="16"/>
      <c r="Q5" s="16"/>
      <c r="R5" s="16"/>
      <c r="S5" s="16"/>
      <c r="T5" s="16"/>
      <c r="U5" s="16"/>
      <c r="V5" s="16"/>
      <c r="W5" s="8" t="s">
        <v>241</v>
      </c>
      <c r="X5" s="8" t="s">
        <v>272</v>
      </c>
      <c r="Y5" s="2" t="s">
        <v>51</v>
      </c>
      <c r="Z5" s="2" t="s">
        <v>51</v>
      </c>
      <c r="AA5" s="17"/>
      <c r="AB5" s="2" t="s">
        <v>51</v>
      </c>
    </row>
    <row r="6" spans="1:28" ht="30" customHeight="1" x14ac:dyDescent="0.3">
      <c r="A6" s="8" t="s">
        <v>118</v>
      </c>
      <c r="B6" s="8" t="s">
        <v>115</v>
      </c>
      <c r="C6" s="8" t="s">
        <v>116</v>
      </c>
      <c r="D6" s="15" t="s">
        <v>76</v>
      </c>
      <c r="E6" s="16"/>
      <c r="F6" s="8"/>
      <c r="G6" s="16"/>
      <c r="H6" s="8"/>
      <c r="I6" s="16"/>
      <c r="J6" s="8"/>
      <c r="K6" s="16"/>
      <c r="L6" s="8"/>
      <c r="M6" s="16"/>
      <c r="N6" s="8"/>
      <c r="O6" s="16"/>
      <c r="P6" s="16"/>
      <c r="Q6" s="16"/>
      <c r="R6" s="16"/>
      <c r="S6" s="16"/>
      <c r="T6" s="16"/>
      <c r="U6" s="16"/>
      <c r="V6" s="16"/>
      <c r="W6" s="8" t="s">
        <v>117</v>
      </c>
      <c r="X6" s="8" t="s">
        <v>51</v>
      </c>
      <c r="Y6" s="2" t="s">
        <v>51</v>
      </c>
      <c r="Z6" s="2" t="s">
        <v>51</v>
      </c>
      <c r="AA6" s="17"/>
      <c r="AB6" s="2" t="s">
        <v>51</v>
      </c>
    </row>
    <row r="7" spans="1:28" ht="30" customHeight="1" x14ac:dyDescent="0.3">
      <c r="A7" s="8" t="s">
        <v>238</v>
      </c>
      <c r="B7" s="8" t="s">
        <v>120</v>
      </c>
      <c r="C7" s="8" t="s">
        <v>235</v>
      </c>
      <c r="D7" s="15" t="s">
        <v>236</v>
      </c>
      <c r="E7" s="16"/>
      <c r="F7" s="8"/>
      <c r="G7" s="16"/>
      <c r="H7" s="8"/>
      <c r="I7" s="16"/>
      <c r="J7" s="8"/>
      <c r="K7" s="16"/>
      <c r="L7" s="8"/>
      <c r="M7" s="16"/>
      <c r="N7" s="8"/>
      <c r="O7" s="16"/>
      <c r="P7" s="16"/>
      <c r="Q7" s="16"/>
      <c r="R7" s="16"/>
      <c r="S7" s="16"/>
      <c r="T7" s="16"/>
      <c r="U7" s="16"/>
      <c r="V7" s="16"/>
      <c r="W7" s="8" t="s">
        <v>237</v>
      </c>
      <c r="X7" s="8" t="s">
        <v>272</v>
      </c>
      <c r="Y7" s="2" t="s">
        <v>51</v>
      </c>
      <c r="Z7" s="2" t="s">
        <v>51</v>
      </c>
      <c r="AA7" s="17"/>
      <c r="AB7" s="2" t="s">
        <v>51</v>
      </c>
    </row>
    <row r="8" spans="1:28" ht="30" customHeight="1" x14ac:dyDescent="0.3">
      <c r="A8" s="8" t="s">
        <v>124</v>
      </c>
      <c r="B8" s="8" t="s">
        <v>120</v>
      </c>
      <c r="C8" s="8" t="s">
        <v>121</v>
      </c>
      <c r="D8" s="15" t="s">
        <v>122</v>
      </c>
      <c r="E8" s="16"/>
      <c r="F8" s="8"/>
      <c r="G8" s="16"/>
      <c r="H8" s="8"/>
      <c r="I8" s="16"/>
      <c r="J8" s="8"/>
      <c r="K8" s="16"/>
      <c r="L8" s="8"/>
      <c r="M8" s="16"/>
      <c r="N8" s="8"/>
      <c r="O8" s="16"/>
      <c r="P8" s="16"/>
      <c r="Q8" s="16"/>
      <c r="R8" s="16"/>
      <c r="S8" s="16"/>
      <c r="T8" s="16"/>
      <c r="U8" s="16"/>
      <c r="V8" s="16"/>
      <c r="W8" s="8" t="s">
        <v>123</v>
      </c>
      <c r="X8" s="8" t="s">
        <v>51</v>
      </c>
      <c r="Y8" s="2" t="s">
        <v>51</v>
      </c>
      <c r="Z8" s="2" t="s">
        <v>51</v>
      </c>
      <c r="AA8" s="17"/>
      <c r="AB8" s="2" t="s">
        <v>51</v>
      </c>
    </row>
    <row r="9" spans="1:28" ht="30" customHeight="1" x14ac:dyDescent="0.3">
      <c r="A9" s="8" t="s">
        <v>183</v>
      </c>
      <c r="B9" s="8" t="s">
        <v>180</v>
      </c>
      <c r="C9" s="8" t="s">
        <v>51</v>
      </c>
      <c r="D9" s="15" t="s">
        <v>181</v>
      </c>
      <c r="E9" s="16"/>
      <c r="F9" s="8"/>
      <c r="G9" s="16"/>
      <c r="H9" s="8"/>
      <c r="I9" s="16"/>
      <c r="J9" s="8"/>
      <c r="K9" s="16"/>
      <c r="L9" s="8"/>
      <c r="M9" s="16"/>
      <c r="N9" s="8"/>
      <c r="O9" s="16"/>
      <c r="P9" s="16"/>
      <c r="Q9" s="16"/>
      <c r="R9" s="16"/>
      <c r="S9" s="16"/>
      <c r="T9" s="16"/>
      <c r="U9" s="16"/>
      <c r="V9" s="16"/>
      <c r="W9" s="8" t="s">
        <v>182</v>
      </c>
      <c r="X9" s="8" t="s">
        <v>51</v>
      </c>
      <c r="Y9" s="2" t="s">
        <v>51</v>
      </c>
      <c r="Z9" s="2" t="s">
        <v>51</v>
      </c>
      <c r="AA9" s="17"/>
      <c r="AB9" s="2" t="s">
        <v>51</v>
      </c>
    </row>
    <row r="10" spans="1:28" ht="30" customHeight="1" x14ac:dyDescent="0.3">
      <c r="A10" s="8" t="s">
        <v>133</v>
      </c>
      <c r="B10" s="8" t="s">
        <v>129</v>
      </c>
      <c r="C10" s="8" t="s">
        <v>130</v>
      </c>
      <c r="D10" s="15" t="s">
        <v>131</v>
      </c>
      <c r="E10" s="16"/>
      <c r="F10" s="8"/>
      <c r="G10" s="16"/>
      <c r="H10" s="8"/>
      <c r="I10" s="16"/>
      <c r="J10" s="8"/>
      <c r="K10" s="16"/>
      <c r="L10" s="8"/>
      <c r="M10" s="16"/>
      <c r="N10" s="8"/>
      <c r="O10" s="16"/>
      <c r="P10" s="16"/>
      <c r="Q10" s="16"/>
      <c r="R10" s="16"/>
      <c r="S10" s="16"/>
      <c r="T10" s="16"/>
      <c r="U10" s="16"/>
      <c r="V10" s="16"/>
      <c r="W10" s="8" t="s">
        <v>132</v>
      </c>
      <c r="X10" s="8" t="s">
        <v>51</v>
      </c>
      <c r="Y10" s="2" t="s">
        <v>273</v>
      </c>
      <c r="Z10" s="2" t="s">
        <v>51</v>
      </c>
      <c r="AA10" s="17"/>
      <c r="AB10" s="2" t="s">
        <v>51</v>
      </c>
    </row>
    <row r="11" spans="1:28" ht="30" customHeight="1" x14ac:dyDescent="0.3">
      <c r="A11" s="8" t="s">
        <v>138</v>
      </c>
      <c r="B11" s="8" t="s">
        <v>135</v>
      </c>
      <c r="C11" s="8" t="s">
        <v>136</v>
      </c>
      <c r="D11" s="15" t="s">
        <v>131</v>
      </c>
      <c r="E11" s="16"/>
      <c r="F11" s="8"/>
      <c r="G11" s="16"/>
      <c r="H11" s="8"/>
      <c r="I11" s="16"/>
      <c r="J11" s="8"/>
      <c r="K11" s="16"/>
      <c r="L11" s="8"/>
      <c r="M11" s="16"/>
      <c r="N11" s="8"/>
      <c r="O11" s="16"/>
      <c r="P11" s="16"/>
      <c r="Q11" s="16"/>
      <c r="R11" s="16"/>
      <c r="S11" s="16"/>
      <c r="T11" s="16"/>
      <c r="U11" s="16"/>
      <c r="V11" s="16"/>
      <c r="W11" s="8" t="s">
        <v>137</v>
      </c>
      <c r="X11" s="8" t="s">
        <v>51</v>
      </c>
      <c r="Y11" s="2" t="s">
        <v>273</v>
      </c>
      <c r="Z11" s="2" t="s">
        <v>51</v>
      </c>
      <c r="AA11" s="17"/>
      <c r="AB11" s="2" t="s">
        <v>51</v>
      </c>
    </row>
    <row r="12" spans="1:28" ht="30" customHeight="1" x14ac:dyDescent="0.3">
      <c r="A12" s="8" t="s">
        <v>212</v>
      </c>
      <c r="B12" s="8" t="s">
        <v>208</v>
      </c>
      <c r="C12" s="8" t="s">
        <v>209</v>
      </c>
      <c r="D12" s="15" t="s">
        <v>210</v>
      </c>
      <c r="E12" s="16"/>
      <c r="F12" s="8"/>
      <c r="G12" s="16"/>
      <c r="H12" s="8"/>
      <c r="I12" s="16"/>
      <c r="J12" s="8"/>
      <c r="K12" s="16"/>
      <c r="L12" s="8"/>
      <c r="M12" s="16"/>
      <c r="N12" s="8"/>
      <c r="O12" s="16"/>
      <c r="P12" s="16"/>
      <c r="Q12" s="16"/>
      <c r="R12" s="16"/>
      <c r="S12" s="16"/>
      <c r="T12" s="16"/>
      <c r="U12" s="16"/>
      <c r="V12" s="16"/>
      <c r="W12" s="8" t="s">
        <v>211</v>
      </c>
      <c r="X12" s="8" t="s">
        <v>51</v>
      </c>
      <c r="Y12" s="2" t="s">
        <v>274</v>
      </c>
      <c r="Z12" s="2" t="s">
        <v>51</v>
      </c>
      <c r="AA12" s="17"/>
      <c r="AB12" s="2" t="s">
        <v>51</v>
      </c>
    </row>
    <row r="13" spans="1:28" ht="30" customHeight="1" x14ac:dyDescent="0.3">
      <c r="A13" s="8" t="s">
        <v>218</v>
      </c>
      <c r="B13" s="8" t="s">
        <v>208</v>
      </c>
      <c r="C13" s="8" t="s">
        <v>216</v>
      </c>
      <c r="D13" s="15" t="s">
        <v>210</v>
      </c>
      <c r="E13" s="16"/>
      <c r="F13" s="8"/>
      <c r="G13" s="16"/>
      <c r="H13" s="8"/>
      <c r="I13" s="16"/>
      <c r="J13" s="8"/>
      <c r="K13" s="16"/>
      <c r="L13" s="8"/>
      <c r="M13" s="16"/>
      <c r="N13" s="8"/>
      <c r="O13" s="16"/>
      <c r="P13" s="16"/>
      <c r="Q13" s="16"/>
      <c r="R13" s="16"/>
      <c r="S13" s="16"/>
      <c r="T13" s="16"/>
      <c r="U13" s="16"/>
      <c r="V13" s="16"/>
      <c r="W13" s="8" t="s">
        <v>217</v>
      </c>
      <c r="X13" s="8" t="s">
        <v>51</v>
      </c>
      <c r="Y13" s="2" t="s">
        <v>274</v>
      </c>
      <c r="Z13" s="2" t="s">
        <v>51</v>
      </c>
      <c r="AA13" s="17"/>
      <c r="AB13" s="2" t="s">
        <v>51</v>
      </c>
    </row>
    <row r="14" spans="1:28" ht="30" customHeight="1" x14ac:dyDescent="0.3">
      <c r="A14" s="8" t="s">
        <v>165</v>
      </c>
      <c r="B14" s="8" t="s">
        <v>161</v>
      </c>
      <c r="C14" s="8" t="s">
        <v>162</v>
      </c>
      <c r="D14" s="15" t="s">
        <v>163</v>
      </c>
      <c r="E14" s="16"/>
      <c r="F14" s="8"/>
      <c r="G14" s="16"/>
      <c r="H14" s="8"/>
      <c r="I14" s="16"/>
      <c r="J14" s="8"/>
      <c r="K14" s="16"/>
      <c r="L14" s="8"/>
      <c r="M14" s="16"/>
      <c r="N14" s="8"/>
      <c r="O14" s="16"/>
      <c r="P14" s="16"/>
      <c r="Q14" s="16"/>
      <c r="R14" s="16"/>
      <c r="S14" s="16"/>
      <c r="T14" s="16"/>
      <c r="U14" s="16"/>
      <c r="V14" s="16"/>
      <c r="W14" s="8" t="s">
        <v>164</v>
      </c>
      <c r="X14" s="8" t="s">
        <v>51</v>
      </c>
      <c r="Y14" s="2" t="s">
        <v>275</v>
      </c>
      <c r="Z14" s="2" t="s">
        <v>51</v>
      </c>
      <c r="AA14" s="17"/>
      <c r="AB14" s="2" t="s">
        <v>51</v>
      </c>
    </row>
    <row r="15" spans="1:28" ht="30" customHeight="1" x14ac:dyDescent="0.3">
      <c r="A15" s="8" t="s">
        <v>189</v>
      </c>
      <c r="B15" s="8" t="s">
        <v>187</v>
      </c>
      <c r="C15" s="8" t="s">
        <v>162</v>
      </c>
      <c r="D15" s="15" t="s">
        <v>163</v>
      </c>
      <c r="E15" s="16"/>
      <c r="F15" s="8"/>
      <c r="G15" s="16"/>
      <c r="H15" s="8"/>
      <c r="I15" s="16"/>
      <c r="J15" s="8"/>
      <c r="K15" s="16"/>
      <c r="L15" s="8"/>
      <c r="M15" s="16"/>
      <c r="N15" s="8"/>
      <c r="O15" s="16"/>
      <c r="P15" s="16"/>
      <c r="Q15" s="16"/>
      <c r="R15" s="16"/>
      <c r="S15" s="16"/>
      <c r="T15" s="16"/>
      <c r="U15" s="16"/>
      <c r="V15" s="16"/>
      <c r="W15" s="8" t="s">
        <v>188</v>
      </c>
      <c r="X15" s="8" t="s">
        <v>51</v>
      </c>
      <c r="Y15" s="2" t="s">
        <v>275</v>
      </c>
      <c r="Z15" s="2" t="s">
        <v>51</v>
      </c>
      <c r="AA15" s="17"/>
      <c r="AB15" s="2" t="s">
        <v>51</v>
      </c>
    </row>
    <row r="16" spans="1:28" ht="30" customHeight="1" x14ac:dyDescent="0.3">
      <c r="A16" s="8" t="s">
        <v>249</v>
      </c>
      <c r="B16" s="8" t="s">
        <v>247</v>
      </c>
      <c r="C16" s="8" t="s">
        <v>162</v>
      </c>
      <c r="D16" s="15" t="s">
        <v>163</v>
      </c>
      <c r="E16" s="16"/>
      <c r="F16" s="8"/>
      <c r="G16" s="16"/>
      <c r="H16" s="8"/>
      <c r="I16" s="16"/>
      <c r="J16" s="8"/>
      <c r="K16" s="16"/>
      <c r="L16" s="8"/>
      <c r="M16" s="16"/>
      <c r="N16" s="8"/>
      <c r="O16" s="16"/>
      <c r="P16" s="16"/>
      <c r="Q16" s="16"/>
      <c r="R16" s="16"/>
      <c r="S16" s="16"/>
      <c r="T16" s="16"/>
      <c r="U16" s="16"/>
      <c r="V16" s="16"/>
      <c r="W16" s="8" t="s">
        <v>248</v>
      </c>
      <c r="X16" s="8" t="s">
        <v>51</v>
      </c>
      <c r="Y16" s="2" t="s">
        <v>275</v>
      </c>
      <c r="Z16" s="2" t="s">
        <v>51</v>
      </c>
      <c r="AA16" s="17"/>
      <c r="AB16" s="2" t="s">
        <v>51</v>
      </c>
    </row>
    <row r="17" spans="1:28" ht="30" customHeight="1" x14ac:dyDescent="0.3">
      <c r="A17" s="8" t="s">
        <v>227</v>
      </c>
      <c r="B17" s="8" t="s">
        <v>225</v>
      </c>
      <c r="C17" s="8" t="s">
        <v>162</v>
      </c>
      <c r="D17" s="15" t="s">
        <v>163</v>
      </c>
      <c r="E17" s="16"/>
      <c r="F17" s="8"/>
      <c r="G17" s="16"/>
      <c r="H17" s="8"/>
      <c r="I17" s="16"/>
      <c r="J17" s="8"/>
      <c r="K17" s="16"/>
      <c r="L17" s="8"/>
      <c r="M17" s="16"/>
      <c r="N17" s="8"/>
      <c r="O17" s="16"/>
      <c r="P17" s="16"/>
      <c r="Q17" s="16"/>
      <c r="R17" s="16"/>
      <c r="S17" s="16"/>
      <c r="T17" s="16"/>
      <c r="U17" s="16"/>
      <c r="V17" s="16"/>
      <c r="W17" s="8" t="s">
        <v>226</v>
      </c>
      <c r="X17" s="8" t="s">
        <v>51</v>
      </c>
      <c r="Y17" s="2" t="s">
        <v>275</v>
      </c>
      <c r="Z17" s="2" t="s">
        <v>51</v>
      </c>
      <c r="AA17" s="17"/>
      <c r="AB17" s="2" t="s">
        <v>51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5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5A4C0-53C5-4CA1-AE3C-717965618891}">
  <dimension ref="A1:M30"/>
  <sheetViews>
    <sheetView workbookViewId="0">
      <selection activeCell="C2" sqref="C2"/>
    </sheetView>
  </sheetViews>
  <sheetFormatPr defaultRowHeight="16.5" x14ac:dyDescent="0.3"/>
  <sheetData>
    <row r="1" spans="1:7" x14ac:dyDescent="0.3">
      <c r="A1" t="s">
        <v>347</v>
      </c>
    </row>
    <row r="2" spans="1:7" x14ac:dyDescent="0.3">
      <c r="A2" s="1" t="s">
        <v>348</v>
      </c>
      <c r="B2" t="s">
        <v>349</v>
      </c>
      <c r="C2" s="1" t="s">
        <v>350</v>
      </c>
    </row>
    <row r="3" spans="1:7" x14ac:dyDescent="0.3">
      <c r="A3" s="1" t="s">
        <v>351</v>
      </c>
      <c r="B3" t="s">
        <v>352</v>
      </c>
    </row>
    <row r="4" spans="1:7" x14ac:dyDescent="0.3">
      <c r="A4" s="1" t="s">
        <v>353</v>
      </c>
      <c r="B4">
        <v>5</v>
      </c>
    </row>
    <row r="5" spans="1:7" x14ac:dyDescent="0.3">
      <c r="A5" s="1" t="s">
        <v>354</v>
      </c>
      <c r="B5">
        <v>5</v>
      </c>
    </row>
    <row r="6" spans="1:7" x14ac:dyDescent="0.3">
      <c r="A6" s="1" t="s">
        <v>355</v>
      </c>
      <c r="B6" t="s">
        <v>356</v>
      </c>
    </row>
    <row r="7" spans="1:7" x14ac:dyDescent="0.3">
      <c r="A7" s="1" t="s">
        <v>357</v>
      </c>
      <c r="B7" t="s">
        <v>273</v>
      </c>
      <c r="C7" t="s">
        <v>62</v>
      </c>
    </row>
    <row r="8" spans="1:7" x14ac:dyDescent="0.3">
      <c r="A8" s="1" t="s">
        <v>358</v>
      </c>
      <c r="B8" t="s">
        <v>273</v>
      </c>
      <c r="C8">
        <v>2</v>
      </c>
    </row>
    <row r="9" spans="1:7" x14ac:dyDescent="0.3">
      <c r="A9" s="1" t="s">
        <v>359</v>
      </c>
      <c r="B9" t="s">
        <v>262</v>
      </c>
      <c r="C9" t="s">
        <v>264</v>
      </c>
      <c r="D9" t="s">
        <v>265</v>
      </c>
      <c r="E9" t="s">
        <v>266</v>
      </c>
      <c r="F9" t="s">
        <v>267</v>
      </c>
      <c r="G9" t="s">
        <v>360</v>
      </c>
    </row>
    <row r="10" spans="1:7" x14ac:dyDescent="0.3">
      <c r="A10" s="1" t="s">
        <v>361</v>
      </c>
      <c r="B10">
        <v>1185</v>
      </c>
      <c r="C10">
        <v>0</v>
      </c>
      <c r="D10">
        <v>0</v>
      </c>
    </row>
    <row r="11" spans="1:7" x14ac:dyDescent="0.3">
      <c r="A11" s="1" t="s">
        <v>362</v>
      </c>
      <c r="B11" t="s">
        <v>363</v>
      </c>
      <c r="C11">
        <v>4</v>
      </c>
    </row>
    <row r="12" spans="1:7" x14ac:dyDescent="0.3">
      <c r="A12" s="1" t="s">
        <v>364</v>
      </c>
      <c r="B12" t="s">
        <v>363</v>
      </c>
      <c r="C12">
        <v>4</v>
      </c>
    </row>
    <row r="13" spans="1:7" x14ac:dyDescent="0.3">
      <c r="A13" s="1" t="s">
        <v>365</v>
      </c>
      <c r="B13" t="s">
        <v>363</v>
      </c>
      <c r="C13">
        <v>3</v>
      </c>
    </row>
    <row r="14" spans="1:7" x14ac:dyDescent="0.3">
      <c r="A14" s="1" t="s">
        <v>366</v>
      </c>
      <c r="B14" t="s">
        <v>363</v>
      </c>
      <c r="C14">
        <v>5</v>
      </c>
    </row>
    <row r="15" spans="1:7" x14ac:dyDescent="0.3">
      <c r="A15" s="1" t="s">
        <v>367</v>
      </c>
      <c r="B15" t="s">
        <v>349</v>
      </c>
      <c r="C15" t="s">
        <v>368</v>
      </c>
      <c r="D15" t="s">
        <v>368</v>
      </c>
      <c r="E15" t="s">
        <v>368</v>
      </c>
      <c r="F15">
        <v>1</v>
      </c>
    </row>
    <row r="16" spans="1:7" x14ac:dyDescent="0.3">
      <c r="A16" s="1" t="s">
        <v>369</v>
      </c>
      <c r="B16">
        <v>1.1100000000000001</v>
      </c>
      <c r="C16">
        <v>1.1200000000000001</v>
      </c>
    </row>
    <row r="17" spans="1:13" x14ac:dyDescent="0.3">
      <c r="A17" s="1" t="s">
        <v>370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 x14ac:dyDescent="0.3">
      <c r="A18" s="1" t="s">
        <v>371</v>
      </c>
      <c r="B18">
        <v>1.25</v>
      </c>
      <c r="C18">
        <v>1.071</v>
      </c>
    </row>
    <row r="19" spans="1:13" x14ac:dyDescent="0.3">
      <c r="A19" s="1" t="s">
        <v>372</v>
      </c>
    </row>
    <row r="20" spans="1:13" x14ac:dyDescent="0.3">
      <c r="A20" s="1" t="s">
        <v>373</v>
      </c>
      <c r="B20" s="1" t="s">
        <v>273</v>
      </c>
      <c r="C20">
        <v>1</v>
      </c>
    </row>
    <row r="21" spans="1:13" x14ac:dyDescent="0.3">
      <c r="A21" t="s">
        <v>259</v>
      </c>
      <c r="B21" t="s">
        <v>374</v>
      </c>
      <c r="C21" t="s">
        <v>375</v>
      </c>
    </row>
    <row r="22" spans="1:13" x14ac:dyDescent="0.3">
      <c r="A22">
        <v>1</v>
      </c>
      <c r="B22" s="1" t="s">
        <v>376</v>
      </c>
      <c r="C22" s="1" t="s">
        <v>288</v>
      </c>
    </row>
    <row r="23" spans="1:13" x14ac:dyDescent="0.3">
      <c r="A23">
        <v>2</v>
      </c>
      <c r="B23" s="1" t="s">
        <v>377</v>
      </c>
      <c r="C23" s="1" t="s">
        <v>378</v>
      </c>
    </row>
    <row r="24" spans="1:13" x14ac:dyDescent="0.3">
      <c r="A24">
        <v>3</v>
      </c>
      <c r="B24" s="1" t="s">
        <v>379</v>
      </c>
      <c r="C24" s="1" t="s">
        <v>380</v>
      </c>
    </row>
    <row r="25" spans="1:13" x14ac:dyDescent="0.3">
      <c r="A25">
        <v>4</v>
      </c>
      <c r="B25" s="1" t="s">
        <v>381</v>
      </c>
      <c r="C25" s="1" t="s">
        <v>382</v>
      </c>
    </row>
    <row r="26" spans="1:13" x14ac:dyDescent="0.3">
      <c r="A26">
        <v>5</v>
      </c>
      <c r="B26" s="1" t="s">
        <v>383</v>
      </c>
      <c r="C26" s="1" t="s">
        <v>51</v>
      </c>
    </row>
    <row r="27" spans="1:13" x14ac:dyDescent="0.3">
      <c r="A27">
        <v>6</v>
      </c>
      <c r="B27" s="1" t="s">
        <v>337</v>
      </c>
      <c r="C27" s="1" t="s">
        <v>336</v>
      </c>
    </row>
    <row r="28" spans="1:13" x14ac:dyDescent="0.3">
      <c r="A28">
        <v>7</v>
      </c>
      <c r="B28" s="1" t="s">
        <v>384</v>
      </c>
      <c r="C28" s="1" t="s">
        <v>385</v>
      </c>
    </row>
    <row r="29" spans="1:13" x14ac:dyDescent="0.3">
      <c r="A29">
        <v>8</v>
      </c>
      <c r="B29" s="1" t="s">
        <v>386</v>
      </c>
      <c r="C29" s="1" t="s">
        <v>51</v>
      </c>
    </row>
    <row r="30" spans="1:13" x14ac:dyDescent="0.3">
      <c r="A30">
        <v>9</v>
      </c>
      <c r="B30" s="1" t="s">
        <v>386</v>
      </c>
      <c r="C30" s="1" t="s">
        <v>51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2485-CF66-4FBB-B7C9-237D32C4F2CA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11</vt:i4>
      </vt:variant>
    </vt:vector>
  </HeadingPairs>
  <TitlesOfParts>
    <vt:vector size="19" baseType="lpstr">
      <vt:lpstr>원가계산서</vt:lpstr>
      <vt:lpstr>공종별집계표</vt:lpstr>
      <vt:lpstr>공종별내역서</vt:lpstr>
      <vt:lpstr>일위대가목록</vt:lpstr>
      <vt:lpstr>일위대가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공종별내역서!Print_Titles</vt:lpstr>
      <vt:lpstr>공종별집계표!Print_Titles</vt:lpstr>
      <vt:lpstr>단가대비표!Print_Titles</vt:lpstr>
      <vt:lpstr>원가계산서!Print_Titles</vt:lpstr>
      <vt:lpstr>일위대가!Print_Titles</vt:lpstr>
      <vt:lpstr>일위대가목록!Print_Titles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2022-05-18T06:04:38Z</cp:lastPrinted>
  <dcterms:created xsi:type="dcterms:W3CDTF">2022-05-18T06:01:08Z</dcterms:created>
  <dcterms:modified xsi:type="dcterms:W3CDTF">2022-06-09T03:50:10Z</dcterms:modified>
</cp:coreProperties>
</file>