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발주 계획\최종\붙임\02.내역\"/>
    </mc:Choice>
  </mc:AlternateContent>
  <bookViews>
    <workbookView xWindow="0" yWindow="0" windowWidth="28800" windowHeight="14655"/>
  </bookViews>
  <sheets>
    <sheet name="원가계산서" sheetId="9" r:id="rId1"/>
    <sheet name="집계표" sheetId="8" r:id="rId2"/>
    <sheet name="내역서" sheetId="7" r:id="rId3"/>
    <sheet name="일위대가목록" sheetId="6" r:id="rId4"/>
    <sheet name="일위대가표" sheetId="5" r:id="rId5"/>
    <sheet name="중기경비목록" sheetId="4" r:id="rId6"/>
    <sheet name="중기경비" sheetId="3" r:id="rId7"/>
    <sheet name="단가대비표" sheetId="2" r:id="rId8"/>
    <sheet name="Sheet1" sheetId="1" r:id="rId9"/>
  </sheets>
  <definedNames>
    <definedName name="_xlnm.Print_Area" localSheetId="2">내역서!$A$1:$M$196</definedName>
    <definedName name="_xlnm.Print_Area" localSheetId="7">단가대비표!$A$1:$R$68</definedName>
    <definedName name="_xlnm.Print_Area" localSheetId="0">원가계산서!$A$1:$F$35</definedName>
    <definedName name="_xlnm.Print_Area" localSheetId="3">일위대가목록!$A$1:$N$34</definedName>
    <definedName name="_xlnm.Print_Area" localSheetId="4">일위대가표!$A$1:$M$163</definedName>
    <definedName name="_xlnm.Print_Area" localSheetId="6">중기경비!$A$1:$M$50</definedName>
    <definedName name="_xlnm.Print_Area" localSheetId="5">중기경비목록!$A$1:$N$9</definedName>
    <definedName name="_xlnm.Print_Area" localSheetId="1">집계표!$A$1:$M$52</definedName>
    <definedName name="_xlnm.Print_Titles" localSheetId="2">내역서!$1:$4</definedName>
    <definedName name="_xlnm.Print_Titles" localSheetId="7">단가대비표!$1:$4</definedName>
    <definedName name="_xlnm.Print_Titles" localSheetId="0">원가계산서!$1:$4</definedName>
    <definedName name="_xlnm.Print_Titles" localSheetId="3">일위대가목록!$1:$4</definedName>
    <definedName name="_xlnm.Print_Titles" localSheetId="4">일위대가표!$1:$4</definedName>
    <definedName name="_xlnm.Print_Titles" localSheetId="6">중기경비!$1:$4</definedName>
    <definedName name="_xlnm.Print_Titles" localSheetId="5">중기경비목록!$1:$4</definedName>
    <definedName name="_xlnm.Print_Titles" localSheetId="1">집계표!$1:$4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D28" i="9"/>
  <c r="D27" i="9"/>
  <c r="D24" i="9"/>
  <c r="D23" i="9"/>
  <c r="D22" i="9"/>
  <c r="D21" i="9"/>
  <c r="D20" i="9"/>
  <c r="D19" i="9"/>
  <c r="D18" i="9"/>
  <c r="D17" i="9"/>
  <c r="D16" i="9"/>
  <c r="D15" i="9"/>
  <c r="D14" i="9"/>
  <c r="D13" i="9"/>
  <c r="D10" i="9"/>
  <c r="AL37" i="8"/>
  <c r="T196" i="7"/>
  <c r="T37" i="8" s="1"/>
  <c r="AL196" i="7"/>
  <c r="O176" i="7"/>
  <c r="R176" i="7"/>
  <c r="S176" i="7"/>
  <c r="T176" i="7"/>
  <c r="U176" i="7"/>
  <c r="V176" i="7"/>
  <c r="W176" i="7"/>
  <c r="Y176" i="7"/>
  <c r="Z176" i="7"/>
  <c r="AA176" i="7"/>
  <c r="AB176" i="7"/>
  <c r="AC176" i="7"/>
  <c r="AD176" i="7"/>
  <c r="AE176" i="7"/>
  <c r="AF176" i="7"/>
  <c r="AG176" i="7"/>
  <c r="AH176" i="7"/>
  <c r="AI176" i="7"/>
  <c r="AJ176" i="7"/>
  <c r="AK176" i="7"/>
  <c r="O175" i="7"/>
  <c r="R175" i="7"/>
  <c r="S175" i="7"/>
  <c r="T175" i="7"/>
  <c r="U175" i="7"/>
  <c r="V175" i="7"/>
  <c r="W175" i="7"/>
  <c r="Y175" i="7"/>
  <c r="Z175" i="7"/>
  <c r="AA175" i="7"/>
  <c r="AB175" i="7"/>
  <c r="AC175" i="7"/>
  <c r="AD175" i="7"/>
  <c r="AE175" i="7"/>
  <c r="AF175" i="7"/>
  <c r="AG175" i="7"/>
  <c r="AH175" i="7"/>
  <c r="AI175" i="7"/>
  <c r="AJ175" i="7"/>
  <c r="AK175" i="7"/>
  <c r="O174" i="7"/>
  <c r="R174" i="7"/>
  <c r="S174" i="7"/>
  <c r="S196" i="7" s="1"/>
  <c r="S37" i="8" s="1"/>
  <c r="T174" i="7"/>
  <c r="U174" i="7"/>
  <c r="U196" i="7" s="1"/>
  <c r="U37" i="8" s="1"/>
  <c r="V174" i="7"/>
  <c r="W174" i="7"/>
  <c r="W196" i="7" s="1"/>
  <c r="W37" i="8" s="1"/>
  <c r="Y174" i="7"/>
  <c r="Y196" i="7" s="1"/>
  <c r="Y37" i="8" s="1"/>
  <c r="Z174" i="7"/>
  <c r="Z196" i="7" s="1"/>
  <c r="Z37" i="8" s="1"/>
  <c r="AA174" i="7"/>
  <c r="AA196" i="7" s="1"/>
  <c r="AA37" i="8" s="1"/>
  <c r="AB174" i="7"/>
  <c r="AB196" i="7" s="1"/>
  <c r="AB37" i="8" s="1"/>
  <c r="AC174" i="7"/>
  <c r="AD174" i="7"/>
  <c r="AD196" i="7" s="1"/>
  <c r="AD37" i="8" s="1"/>
  <c r="AE174" i="7"/>
  <c r="AF174" i="7"/>
  <c r="AF196" i="7" s="1"/>
  <c r="AF37" i="8" s="1"/>
  <c r="AG174" i="7"/>
  <c r="AH174" i="7"/>
  <c r="AH196" i="7" s="1"/>
  <c r="AH37" i="8" s="1"/>
  <c r="AI174" i="7"/>
  <c r="AI196" i="7" s="1"/>
  <c r="AI37" i="8" s="1"/>
  <c r="AJ174" i="7"/>
  <c r="AJ196" i="7" s="1"/>
  <c r="AJ37" i="8" s="1"/>
  <c r="AK174" i="7"/>
  <c r="J172" i="7"/>
  <c r="AL172" i="7"/>
  <c r="AL36" i="8" s="1"/>
  <c r="H172" i="7"/>
  <c r="O150" i="7"/>
  <c r="R150" i="7"/>
  <c r="R172" i="7" s="1"/>
  <c r="R36" i="8" s="1"/>
  <c r="S150" i="7"/>
  <c r="S172" i="7" s="1"/>
  <c r="S36" i="8" s="1"/>
  <c r="U150" i="7"/>
  <c r="U172" i="7" s="1"/>
  <c r="U36" i="8" s="1"/>
  <c r="V150" i="7"/>
  <c r="V172" i="7" s="1"/>
  <c r="V36" i="8" s="1"/>
  <c r="W150" i="7"/>
  <c r="W172" i="7" s="1"/>
  <c r="W36" i="8" s="1"/>
  <c r="X150" i="7"/>
  <c r="X172" i="7" s="1"/>
  <c r="X36" i="8" s="1"/>
  <c r="Y150" i="7"/>
  <c r="Y172" i="7" s="1"/>
  <c r="Y36" i="8" s="1"/>
  <c r="Z150" i="7"/>
  <c r="Z172" i="7" s="1"/>
  <c r="Z36" i="8" s="1"/>
  <c r="AA150" i="7"/>
  <c r="AA172" i="7" s="1"/>
  <c r="AA36" i="8" s="1"/>
  <c r="AB150" i="7"/>
  <c r="AB172" i="7" s="1"/>
  <c r="AB36" i="8" s="1"/>
  <c r="AC150" i="7"/>
  <c r="AC172" i="7" s="1"/>
  <c r="AC36" i="8" s="1"/>
  <c r="AD150" i="7"/>
  <c r="AD172" i="7" s="1"/>
  <c r="AD36" i="8" s="1"/>
  <c r="AE150" i="7"/>
  <c r="AE172" i="7" s="1"/>
  <c r="AE36" i="8" s="1"/>
  <c r="AF150" i="7"/>
  <c r="AF172" i="7" s="1"/>
  <c r="AF36" i="8" s="1"/>
  <c r="AG150" i="7"/>
  <c r="AG172" i="7" s="1"/>
  <c r="AG36" i="8" s="1"/>
  <c r="AH150" i="7"/>
  <c r="AH172" i="7" s="1"/>
  <c r="AH36" i="8" s="1"/>
  <c r="AI150" i="7"/>
  <c r="AI172" i="7" s="1"/>
  <c r="AI36" i="8" s="1"/>
  <c r="AJ150" i="7"/>
  <c r="AJ172" i="7" s="1"/>
  <c r="AJ36" i="8" s="1"/>
  <c r="AK150" i="7"/>
  <c r="AK172" i="7" s="1"/>
  <c r="AK36" i="8" s="1"/>
  <c r="AL148" i="7"/>
  <c r="AL35" i="8" s="1"/>
  <c r="O130" i="7"/>
  <c r="S130" i="7"/>
  <c r="T130" i="7"/>
  <c r="U130" i="7"/>
  <c r="V130" i="7"/>
  <c r="W130" i="7"/>
  <c r="X130" i="7"/>
  <c r="Y130" i="7"/>
  <c r="Z130" i="7"/>
  <c r="AA130" i="7"/>
  <c r="AB130" i="7"/>
  <c r="AC130" i="7"/>
  <c r="AD130" i="7"/>
  <c r="AE130" i="7"/>
  <c r="AF130" i="7"/>
  <c r="AG130" i="7"/>
  <c r="AH130" i="7"/>
  <c r="AI130" i="7"/>
  <c r="AJ130" i="7"/>
  <c r="AK130" i="7"/>
  <c r="O129" i="7"/>
  <c r="S129" i="7"/>
  <c r="T129" i="7"/>
  <c r="U129" i="7"/>
  <c r="V129" i="7"/>
  <c r="W129" i="7"/>
  <c r="X129" i="7"/>
  <c r="Y129" i="7"/>
  <c r="Z129" i="7"/>
  <c r="AA129" i="7"/>
  <c r="AB129" i="7"/>
  <c r="AC129" i="7"/>
  <c r="AD129" i="7"/>
  <c r="AE129" i="7"/>
  <c r="AF129" i="7"/>
  <c r="AG129" i="7"/>
  <c r="AH129" i="7"/>
  <c r="AI129" i="7"/>
  <c r="AJ129" i="7"/>
  <c r="AK129" i="7"/>
  <c r="O128" i="7"/>
  <c r="S128" i="7"/>
  <c r="T128" i="7"/>
  <c r="U128" i="7"/>
  <c r="V128" i="7"/>
  <c r="W128" i="7"/>
  <c r="X128" i="7"/>
  <c r="Y128" i="7"/>
  <c r="Z128" i="7"/>
  <c r="AA128" i="7"/>
  <c r="AB128" i="7"/>
  <c r="AC128" i="7"/>
  <c r="AD128" i="7"/>
  <c r="AE128" i="7"/>
  <c r="AF128" i="7"/>
  <c r="AG128" i="7"/>
  <c r="AH128" i="7"/>
  <c r="AI128" i="7"/>
  <c r="AJ128" i="7"/>
  <c r="AK128" i="7"/>
  <c r="O127" i="7"/>
  <c r="S127" i="7"/>
  <c r="T127" i="7"/>
  <c r="U127" i="7"/>
  <c r="V127" i="7"/>
  <c r="W127" i="7"/>
  <c r="X127" i="7"/>
  <c r="Y127" i="7"/>
  <c r="Z127" i="7"/>
  <c r="AA127" i="7"/>
  <c r="AB127" i="7"/>
  <c r="AC127" i="7"/>
  <c r="AD127" i="7"/>
  <c r="AE127" i="7"/>
  <c r="AF127" i="7"/>
  <c r="AG127" i="7"/>
  <c r="AH127" i="7"/>
  <c r="AI127" i="7"/>
  <c r="AJ127" i="7"/>
  <c r="AK127" i="7"/>
  <c r="O126" i="7"/>
  <c r="S126" i="7"/>
  <c r="S148" i="7" s="1"/>
  <c r="S35" i="8" s="1"/>
  <c r="T126" i="7"/>
  <c r="T148" i="7" s="1"/>
  <c r="T35" i="8" s="1"/>
  <c r="U126" i="7"/>
  <c r="U148" i="7" s="1"/>
  <c r="U35" i="8" s="1"/>
  <c r="V126" i="7"/>
  <c r="W126" i="7"/>
  <c r="W148" i="7" s="1"/>
  <c r="W35" i="8" s="1"/>
  <c r="X126" i="7"/>
  <c r="X148" i="7" s="1"/>
  <c r="X35" i="8" s="1"/>
  <c r="Y126" i="7"/>
  <c r="Y148" i="7" s="1"/>
  <c r="Y35" i="8" s="1"/>
  <c r="Z126" i="7"/>
  <c r="AA126" i="7"/>
  <c r="AA148" i="7" s="1"/>
  <c r="AA35" i="8" s="1"/>
  <c r="AB126" i="7"/>
  <c r="AB148" i="7" s="1"/>
  <c r="AB35" i="8" s="1"/>
  <c r="AC126" i="7"/>
  <c r="AC148" i="7" s="1"/>
  <c r="AC35" i="8" s="1"/>
  <c r="AD126" i="7"/>
  <c r="AE126" i="7"/>
  <c r="AE148" i="7" s="1"/>
  <c r="AE35" i="8" s="1"/>
  <c r="AF126" i="7"/>
  <c r="AF148" i="7" s="1"/>
  <c r="AF35" i="8" s="1"/>
  <c r="AG126" i="7"/>
  <c r="AG148" i="7" s="1"/>
  <c r="AG35" i="8" s="1"/>
  <c r="AH126" i="7"/>
  <c r="AI126" i="7"/>
  <c r="AI148" i="7" s="1"/>
  <c r="AI35" i="8" s="1"/>
  <c r="AJ126" i="7"/>
  <c r="AJ148" i="7" s="1"/>
  <c r="AJ35" i="8" s="1"/>
  <c r="AK126" i="7"/>
  <c r="AK148" i="7" s="1"/>
  <c r="AK35" i="8" s="1"/>
  <c r="AL124" i="7"/>
  <c r="AL34" i="8" s="1"/>
  <c r="O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F103" i="7"/>
  <c r="AG103" i="7"/>
  <c r="AH103" i="7"/>
  <c r="AI103" i="7"/>
  <c r="AJ103" i="7"/>
  <c r="AK103" i="7"/>
  <c r="O102" i="7"/>
  <c r="S102" i="7"/>
  <c r="S124" i="7" s="1"/>
  <c r="S34" i="8" s="1"/>
  <c r="T102" i="7"/>
  <c r="T124" i="7" s="1"/>
  <c r="T34" i="8" s="1"/>
  <c r="U102" i="7"/>
  <c r="U124" i="7" s="1"/>
  <c r="U34" i="8" s="1"/>
  <c r="V102" i="7"/>
  <c r="W102" i="7"/>
  <c r="X102" i="7"/>
  <c r="X124" i="7" s="1"/>
  <c r="X34" i="8" s="1"/>
  <c r="Y102" i="7"/>
  <c r="Y124" i="7" s="1"/>
  <c r="Y34" i="8" s="1"/>
  <c r="Z102" i="7"/>
  <c r="Z124" i="7" s="1"/>
  <c r="Z34" i="8" s="1"/>
  <c r="AA102" i="7"/>
  <c r="AA124" i="7" s="1"/>
  <c r="AA34" i="8" s="1"/>
  <c r="AB102" i="7"/>
  <c r="AB124" i="7" s="1"/>
  <c r="AB34" i="8" s="1"/>
  <c r="AC102" i="7"/>
  <c r="AC124" i="7" s="1"/>
  <c r="AC34" i="8" s="1"/>
  <c r="AD102" i="7"/>
  <c r="AE102" i="7"/>
  <c r="AF102" i="7"/>
  <c r="AF124" i="7" s="1"/>
  <c r="AF34" i="8" s="1"/>
  <c r="AG102" i="7"/>
  <c r="AG124" i="7" s="1"/>
  <c r="AG34" i="8" s="1"/>
  <c r="AH102" i="7"/>
  <c r="AH124" i="7" s="1"/>
  <c r="AH34" i="8" s="1"/>
  <c r="AI102" i="7"/>
  <c r="AI124" i="7" s="1"/>
  <c r="AI34" i="8" s="1"/>
  <c r="AJ102" i="7"/>
  <c r="AJ124" i="7" s="1"/>
  <c r="AJ34" i="8" s="1"/>
  <c r="AK102" i="7"/>
  <c r="AK124" i="7" s="1"/>
  <c r="AK34" i="8" s="1"/>
  <c r="AL100" i="7"/>
  <c r="AL33" i="8" s="1"/>
  <c r="O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AF80" i="7"/>
  <c r="AG80" i="7"/>
  <c r="AH80" i="7"/>
  <c r="AI80" i="7"/>
  <c r="AJ80" i="7"/>
  <c r="AK80" i="7"/>
  <c r="O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F79" i="7"/>
  <c r="AG79" i="7"/>
  <c r="AH79" i="7"/>
  <c r="AI79" i="7"/>
  <c r="AJ79" i="7"/>
  <c r="AK79" i="7"/>
  <c r="O78" i="7"/>
  <c r="S78" i="7"/>
  <c r="S100" i="7" s="1"/>
  <c r="S33" i="8" s="1"/>
  <c r="T78" i="7"/>
  <c r="U78" i="7"/>
  <c r="U100" i="7" s="1"/>
  <c r="U33" i="8" s="1"/>
  <c r="V78" i="7"/>
  <c r="V100" i="7" s="1"/>
  <c r="V33" i="8" s="1"/>
  <c r="W78" i="7"/>
  <c r="W100" i="7" s="1"/>
  <c r="W33" i="8" s="1"/>
  <c r="X78" i="7"/>
  <c r="Y78" i="7"/>
  <c r="Y100" i="7" s="1"/>
  <c r="Y33" i="8" s="1"/>
  <c r="Z78" i="7"/>
  <c r="Z100" i="7" s="1"/>
  <c r="Z33" i="8" s="1"/>
  <c r="AA78" i="7"/>
  <c r="AA100" i="7" s="1"/>
  <c r="AA33" i="8" s="1"/>
  <c r="AB78" i="7"/>
  <c r="AC78" i="7"/>
  <c r="AC100" i="7" s="1"/>
  <c r="AC33" i="8" s="1"/>
  <c r="AD78" i="7"/>
  <c r="AE78" i="7"/>
  <c r="AE100" i="7" s="1"/>
  <c r="AE33" i="8" s="1"/>
  <c r="AF78" i="7"/>
  <c r="AG78" i="7"/>
  <c r="AG100" i="7" s="1"/>
  <c r="AG33" i="8" s="1"/>
  <c r="AH78" i="7"/>
  <c r="AH100" i="7" s="1"/>
  <c r="AH33" i="8" s="1"/>
  <c r="AI78" i="7"/>
  <c r="AI100" i="7" s="1"/>
  <c r="AI33" i="8" s="1"/>
  <c r="AJ78" i="7"/>
  <c r="AK78" i="7"/>
  <c r="AK100" i="7" s="1"/>
  <c r="AK33" i="8" s="1"/>
  <c r="AL76" i="7"/>
  <c r="AL32" i="8" s="1"/>
  <c r="O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F58" i="7"/>
  <c r="AG58" i="7"/>
  <c r="AH58" i="7"/>
  <c r="AI58" i="7"/>
  <c r="AJ58" i="7"/>
  <c r="AK58" i="7"/>
  <c r="O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F57" i="7"/>
  <c r="AG57" i="7"/>
  <c r="AH57" i="7"/>
  <c r="AI57" i="7"/>
  <c r="AJ57" i="7"/>
  <c r="AK57" i="7"/>
  <c r="O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F56" i="7"/>
  <c r="AG56" i="7"/>
  <c r="AH56" i="7"/>
  <c r="AI56" i="7"/>
  <c r="AJ56" i="7"/>
  <c r="AK56" i="7"/>
  <c r="O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O54" i="7"/>
  <c r="S54" i="7"/>
  <c r="S76" i="7" s="1"/>
  <c r="S32" i="8" s="1"/>
  <c r="T54" i="7"/>
  <c r="T76" i="7" s="1"/>
  <c r="T32" i="8" s="1"/>
  <c r="U54" i="7"/>
  <c r="U76" i="7" s="1"/>
  <c r="U32" i="8" s="1"/>
  <c r="V54" i="7"/>
  <c r="V76" i="7" s="1"/>
  <c r="V32" i="8" s="1"/>
  <c r="W54" i="7"/>
  <c r="W76" i="7" s="1"/>
  <c r="W32" i="8" s="1"/>
  <c r="X54" i="7"/>
  <c r="X76" i="7" s="1"/>
  <c r="X32" i="8" s="1"/>
  <c r="Y54" i="7"/>
  <c r="Y76" i="7" s="1"/>
  <c r="Y32" i="8" s="1"/>
  <c r="Z54" i="7"/>
  <c r="Z76" i="7" s="1"/>
  <c r="Z32" i="8" s="1"/>
  <c r="AA54" i="7"/>
  <c r="AA76" i="7" s="1"/>
  <c r="AA32" i="8" s="1"/>
  <c r="AB54" i="7"/>
  <c r="AB76" i="7" s="1"/>
  <c r="AB32" i="8" s="1"/>
  <c r="AC54" i="7"/>
  <c r="AC76" i="7" s="1"/>
  <c r="AC32" i="8" s="1"/>
  <c r="AD54" i="7"/>
  <c r="AD76" i="7" s="1"/>
  <c r="AD32" i="8" s="1"/>
  <c r="AE54" i="7"/>
  <c r="AE76" i="7" s="1"/>
  <c r="AE32" i="8" s="1"/>
  <c r="AF54" i="7"/>
  <c r="AF76" i="7" s="1"/>
  <c r="AF32" i="8" s="1"/>
  <c r="AG54" i="7"/>
  <c r="AG76" i="7" s="1"/>
  <c r="AG32" i="8" s="1"/>
  <c r="AH54" i="7"/>
  <c r="AH76" i="7" s="1"/>
  <c r="AH32" i="8" s="1"/>
  <c r="AI54" i="7"/>
  <c r="AI76" i="7" s="1"/>
  <c r="AI32" i="8" s="1"/>
  <c r="AJ54" i="7"/>
  <c r="AJ76" i="7" s="1"/>
  <c r="AJ32" i="8" s="1"/>
  <c r="AK54" i="7"/>
  <c r="AK76" i="7" s="1"/>
  <c r="AK32" i="8" s="1"/>
  <c r="H52" i="7"/>
  <c r="AL52" i="7"/>
  <c r="AL31" i="8" s="1"/>
  <c r="J52" i="7"/>
  <c r="O30" i="7"/>
  <c r="R30" i="7"/>
  <c r="R52" i="7" s="1"/>
  <c r="R31" i="8" s="1"/>
  <c r="S30" i="7"/>
  <c r="S52" i="7" s="1"/>
  <c r="S31" i="8" s="1"/>
  <c r="T30" i="7"/>
  <c r="T52" i="7" s="1"/>
  <c r="T31" i="8" s="1"/>
  <c r="U30" i="7"/>
  <c r="U52" i="7" s="1"/>
  <c r="U31" i="8" s="1"/>
  <c r="V30" i="7"/>
  <c r="V52" i="7" s="1"/>
  <c r="V31" i="8" s="1"/>
  <c r="W30" i="7"/>
  <c r="W52" i="7" s="1"/>
  <c r="W31" i="8" s="1"/>
  <c r="X30" i="7"/>
  <c r="X52" i="7" s="1"/>
  <c r="X31" i="8" s="1"/>
  <c r="Y30" i="7"/>
  <c r="Y52" i="7" s="1"/>
  <c r="Y31" i="8" s="1"/>
  <c r="Z30" i="7"/>
  <c r="Z52" i="7" s="1"/>
  <c r="Z31" i="8" s="1"/>
  <c r="AA30" i="7"/>
  <c r="AA52" i="7" s="1"/>
  <c r="AA31" i="8" s="1"/>
  <c r="AB30" i="7"/>
  <c r="AB52" i="7" s="1"/>
  <c r="AB31" i="8" s="1"/>
  <c r="AC30" i="7"/>
  <c r="AC52" i="7" s="1"/>
  <c r="AC31" i="8" s="1"/>
  <c r="AD30" i="7"/>
  <c r="AD52" i="7" s="1"/>
  <c r="AD31" i="8" s="1"/>
  <c r="AE30" i="7"/>
  <c r="AE52" i="7" s="1"/>
  <c r="AE31" i="8" s="1"/>
  <c r="AF30" i="7"/>
  <c r="AF52" i="7" s="1"/>
  <c r="AF31" i="8" s="1"/>
  <c r="AG30" i="7"/>
  <c r="AG52" i="7" s="1"/>
  <c r="AG31" i="8" s="1"/>
  <c r="AH30" i="7"/>
  <c r="AH52" i="7" s="1"/>
  <c r="AH31" i="8" s="1"/>
  <c r="AI30" i="7"/>
  <c r="AI52" i="7" s="1"/>
  <c r="AI31" i="8" s="1"/>
  <c r="AJ30" i="7"/>
  <c r="AJ52" i="7" s="1"/>
  <c r="AJ31" i="8" s="1"/>
  <c r="AK30" i="7"/>
  <c r="AK52" i="7" s="1"/>
  <c r="AK31" i="8" s="1"/>
  <c r="AL28" i="7"/>
  <c r="AL30" i="8" s="1"/>
  <c r="AL52" i="8" s="1"/>
  <c r="AL5" i="8" s="1"/>
  <c r="AL28" i="8" s="1"/>
  <c r="O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AH9" i="7"/>
  <c r="AI9" i="7"/>
  <c r="AJ9" i="7"/>
  <c r="AK9" i="7"/>
  <c r="O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H8" i="7"/>
  <c r="AI8" i="7"/>
  <c r="AJ8" i="7"/>
  <c r="AK8" i="7"/>
  <c r="O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O6" i="7"/>
  <c r="S6" i="7"/>
  <c r="S28" i="7" s="1"/>
  <c r="S30" i="8" s="1"/>
  <c r="T6" i="7"/>
  <c r="T28" i="7" s="1"/>
  <c r="T30" i="8" s="1"/>
  <c r="U6" i="7"/>
  <c r="U28" i="7" s="1"/>
  <c r="U30" i="8" s="1"/>
  <c r="V6" i="7"/>
  <c r="V28" i="7" s="1"/>
  <c r="V30" i="8" s="1"/>
  <c r="W6" i="7"/>
  <c r="W28" i="7" s="1"/>
  <c r="W30" i="8" s="1"/>
  <c r="X6" i="7"/>
  <c r="X28" i="7" s="1"/>
  <c r="X30" i="8" s="1"/>
  <c r="Y6" i="7"/>
  <c r="Y28" i="7" s="1"/>
  <c r="Y30" i="8" s="1"/>
  <c r="Z6" i="7"/>
  <c r="Z28" i="7" s="1"/>
  <c r="Z30" i="8" s="1"/>
  <c r="AA6" i="7"/>
  <c r="AA28" i="7" s="1"/>
  <c r="AA30" i="8" s="1"/>
  <c r="AB6" i="7"/>
  <c r="AB28" i="7" s="1"/>
  <c r="AB30" i="8" s="1"/>
  <c r="AC6" i="7"/>
  <c r="AC28" i="7" s="1"/>
  <c r="AC30" i="8" s="1"/>
  <c r="AD6" i="7"/>
  <c r="AD28" i="7" s="1"/>
  <c r="AD30" i="8" s="1"/>
  <c r="AE6" i="7"/>
  <c r="AE28" i="7" s="1"/>
  <c r="AE30" i="8" s="1"/>
  <c r="AF6" i="7"/>
  <c r="AF28" i="7" s="1"/>
  <c r="AF30" i="8" s="1"/>
  <c r="AG6" i="7"/>
  <c r="AG28" i="7" s="1"/>
  <c r="AG30" i="8" s="1"/>
  <c r="AH6" i="7"/>
  <c r="AH28" i="7" s="1"/>
  <c r="AH30" i="8" s="1"/>
  <c r="AI6" i="7"/>
  <c r="AI28" i="7" s="1"/>
  <c r="AI30" i="8" s="1"/>
  <c r="AJ6" i="7"/>
  <c r="AJ28" i="7" s="1"/>
  <c r="AJ30" i="8" s="1"/>
  <c r="AK6" i="7"/>
  <c r="AK28" i="7" s="1"/>
  <c r="AK30" i="8" s="1"/>
  <c r="R130" i="7"/>
  <c r="B154" i="5"/>
  <c r="B149" i="5"/>
  <c r="R127" i="7"/>
  <c r="G113" i="5"/>
  <c r="H113" i="5" s="1"/>
  <c r="I113" i="5"/>
  <c r="J113" i="5" s="1"/>
  <c r="I114" i="5"/>
  <c r="J114" i="5" s="1"/>
  <c r="R80" i="7"/>
  <c r="B105" i="5"/>
  <c r="F100" i="5"/>
  <c r="B99" i="5"/>
  <c r="F98" i="5"/>
  <c r="F97" i="5"/>
  <c r="B91" i="5"/>
  <c r="F90" i="5"/>
  <c r="H90" i="5"/>
  <c r="B58" i="5"/>
  <c r="B51" i="5"/>
  <c r="R9" i="7"/>
  <c r="R8" i="7"/>
  <c r="R7" i="7"/>
  <c r="B40" i="3"/>
  <c r="B28" i="3"/>
  <c r="G89" i="5"/>
  <c r="H89" i="5" s="1"/>
  <c r="B11" i="3"/>
  <c r="F172" i="7"/>
  <c r="AE196" i="7" l="1"/>
  <c r="AE37" i="8" s="1"/>
  <c r="AK196" i="7"/>
  <c r="AK37" i="8" s="1"/>
  <c r="AG196" i="7"/>
  <c r="AG37" i="8" s="1"/>
  <c r="AC196" i="7"/>
  <c r="AC37" i="8" s="1"/>
  <c r="W124" i="7"/>
  <c r="W34" i="8" s="1"/>
  <c r="AI52" i="8"/>
  <c r="AI5" i="8" s="1"/>
  <c r="AI28" i="8" s="1"/>
  <c r="AA52" i="8"/>
  <c r="AA5" i="8" s="1"/>
  <c r="AA28" i="8" s="1"/>
  <c r="E34" i="9" s="1"/>
  <c r="I34" i="9" s="1"/>
  <c r="W52" i="8"/>
  <c r="W5" i="8" s="1"/>
  <c r="W28" i="8" s="1"/>
  <c r="S52" i="8"/>
  <c r="S5" i="8" s="1"/>
  <c r="S28" i="8" s="1"/>
  <c r="AD124" i="7"/>
  <c r="AD34" i="8" s="1"/>
  <c r="V124" i="7"/>
  <c r="V34" i="8" s="1"/>
  <c r="AE124" i="7"/>
  <c r="AE34" i="8" s="1"/>
  <c r="AD100" i="7"/>
  <c r="AD33" i="8" s="1"/>
  <c r="AK52" i="8"/>
  <c r="AK5" i="8" s="1"/>
  <c r="AK28" i="8" s="1"/>
  <c r="AG52" i="8"/>
  <c r="AG5" i="8" s="1"/>
  <c r="AG28" i="8" s="1"/>
  <c r="AC52" i="8"/>
  <c r="AC5" i="8" s="1"/>
  <c r="AC28" i="8" s="1"/>
  <c r="Y52" i="8"/>
  <c r="Y5" i="8" s="1"/>
  <c r="Y28" i="8" s="1"/>
  <c r="U52" i="8"/>
  <c r="U5" i="8" s="1"/>
  <c r="U28" i="8" s="1"/>
  <c r="J33" i="3"/>
  <c r="H33" i="3"/>
  <c r="R128" i="7"/>
  <c r="I115" i="5"/>
  <c r="J115" i="5" s="1"/>
  <c r="R103" i="7"/>
  <c r="L172" i="7"/>
  <c r="AJ100" i="7"/>
  <c r="AJ33" i="8" s="1"/>
  <c r="AJ52" i="8" s="1"/>
  <c r="AJ5" i="8" s="1"/>
  <c r="AJ28" i="8" s="1"/>
  <c r="AF100" i="7"/>
  <c r="AF33" i="8" s="1"/>
  <c r="AF52" i="8" s="1"/>
  <c r="AF5" i="8" s="1"/>
  <c r="AF28" i="8" s="1"/>
  <c r="AB100" i="7"/>
  <c r="AB33" i="8" s="1"/>
  <c r="AB52" i="8" s="1"/>
  <c r="AB5" i="8" s="1"/>
  <c r="AB28" i="8" s="1"/>
  <c r="E33" i="9" s="1"/>
  <c r="I33" i="9" s="1"/>
  <c r="X100" i="7"/>
  <c r="X33" i="8" s="1"/>
  <c r="T100" i="7"/>
  <c r="T33" i="8" s="1"/>
  <c r="AH148" i="7"/>
  <c r="AH35" i="8" s="1"/>
  <c r="AH52" i="8" s="1"/>
  <c r="AH5" i="8" s="1"/>
  <c r="AH28" i="8" s="1"/>
  <c r="AD148" i="7"/>
  <c r="AD35" i="8" s="1"/>
  <c r="AD52" i="8" s="1"/>
  <c r="AD5" i="8" s="1"/>
  <c r="AD28" i="8" s="1"/>
  <c r="Z148" i="7"/>
  <c r="Z35" i="8" s="1"/>
  <c r="Z52" i="8" s="1"/>
  <c r="Z5" i="8" s="1"/>
  <c r="Z28" i="8" s="1"/>
  <c r="V148" i="7"/>
  <c r="V35" i="8" s="1"/>
  <c r="V52" i="8" s="1"/>
  <c r="V5" i="8" s="1"/>
  <c r="V28" i="8" s="1"/>
  <c r="H196" i="7"/>
  <c r="V196" i="7"/>
  <c r="V37" i="8" s="1"/>
  <c r="R196" i="7"/>
  <c r="R37" i="8" s="1"/>
  <c r="X175" i="7"/>
  <c r="X174" i="7"/>
  <c r="T150" i="7"/>
  <c r="T172" i="7" s="1"/>
  <c r="T36" i="8" s="1"/>
  <c r="J116" i="5"/>
  <c r="G72" i="5"/>
  <c r="H72" i="5" s="1"/>
  <c r="H73" i="5" s="1"/>
  <c r="G69" i="5"/>
  <c r="H69" i="5" s="1"/>
  <c r="H70" i="5" s="1"/>
  <c r="G75" i="5"/>
  <c r="H75" i="5" s="1"/>
  <c r="H76" i="5" s="1"/>
  <c r="AE52" i="8" l="1"/>
  <c r="AE5" i="8" s="1"/>
  <c r="AE28" i="8" s="1"/>
  <c r="T52" i="8"/>
  <c r="T5" i="8" s="1"/>
  <c r="T28" i="8" s="1"/>
  <c r="R6" i="7"/>
  <c r="R28" i="7" s="1"/>
  <c r="R30" i="8" s="1"/>
  <c r="I7" i="9"/>
  <c r="J124" i="7"/>
  <c r="R102" i="7"/>
  <c r="R124" i="7" s="1"/>
  <c r="R34" i="8" s="1"/>
  <c r="G115" i="5"/>
  <c r="H115" i="5" s="1"/>
  <c r="F52" i="7"/>
  <c r="E91" i="5"/>
  <c r="G114" i="5"/>
  <c r="H114" i="5" s="1"/>
  <c r="R129" i="7"/>
  <c r="H92" i="5"/>
  <c r="R126" i="7"/>
  <c r="R148" i="7" s="1"/>
  <c r="R35" i="8" s="1"/>
  <c r="J148" i="7"/>
  <c r="R78" i="7" l="1"/>
  <c r="E94" i="5"/>
  <c r="L52" i="7"/>
  <c r="F91" i="5"/>
  <c r="E176" i="7"/>
  <c r="H116" i="5"/>
  <c r="H124" i="7" s="1"/>
  <c r="E89" i="5" l="1"/>
  <c r="F33" i="3"/>
  <c r="F94" i="5"/>
  <c r="E115" i="5"/>
  <c r="R55" i="7" l="1"/>
  <c r="L33" i="3"/>
  <c r="E114" i="5"/>
  <c r="F89" i="5"/>
  <c r="F95" i="5"/>
  <c r="F196" i="7"/>
  <c r="F115" i="5"/>
  <c r="K115" i="5"/>
  <c r="F114" i="5" l="1"/>
  <c r="L114" i="5" s="1"/>
  <c r="K114" i="5"/>
  <c r="G94" i="5"/>
  <c r="F92" i="5"/>
  <c r="E113" i="5"/>
  <c r="L115" i="5"/>
  <c r="J196" i="7" l="1"/>
  <c r="X176" i="7"/>
  <c r="X196" i="7" s="1"/>
  <c r="X37" i="8" s="1"/>
  <c r="X52" i="8" s="1"/>
  <c r="X5" i="8" s="1"/>
  <c r="X28" i="8" s="1"/>
  <c r="I29" i="9" s="1"/>
  <c r="H94" i="5"/>
  <c r="F113" i="5"/>
  <c r="K113" i="5"/>
  <c r="H148" i="7"/>
  <c r="L113" i="5" l="1"/>
  <c r="F116" i="5"/>
  <c r="H95" i="5"/>
  <c r="E69" i="5"/>
  <c r="E75" i="5"/>
  <c r="E72" i="5"/>
  <c r="I94" i="5"/>
  <c r="L196" i="7"/>
  <c r="J94" i="5" l="1"/>
  <c r="K94" i="5"/>
  <c r="F75" i="5"/>
  <c r="L116" i="5"/>
  <c r="F72" i="5"/>
  <c r="F69" i="5"/>
  <c r="F70" i="5" l="1"/>
  <c r="F76" i="5"/>
  <c r="F73" i="5"/>
  <c r="J95" i="5"/>
  <c r="L94" i="5"/>
  <c r="L95" i="5" l="1"/>
  <c r="I75" i="5" l="1"/>
  <c r="I72" i="5"/>
  <c r="I69" i="5"/>
  <c r="F124" i="7" l="1"/>
  <c r="J75" i="5"/>
  <c r="K75" i="5"/>
  <c r="J69" i="5"/>
  <c r="K69" i="5"/>
  <c r="J72" i="5"/>
  <c r="K72" i="5"/>
  <c r="H100" i="7"/>
  <c r="J70" i="5" l="1"/>
  <c r="L69" i="5"/>
  <c r="J76" i="5"/>
  <c r="L75" i="5"/>
  <c r="L124" i="7"/>
  <c r="F148" i="7"/>
  <c r="R54" i="7"/>
  <c r="J73" i="5"/>
  <c r="L72" i="5"/>
  <c r="L148" i="7" l="1"/>
  <c r="L76" i="5"/>
  <c r="L73" i="5"/>
  <c r="F76" i="7"/>
  <c r="R79" i="7"/>
  <c r="R100" i="7" s="1"/>
  <c r="R33" i="8" s="1"/>
  <c r="J100" i="7"/>
  <c r="L70" i="5"/>
  <c r="F100" i="7" l="1"/>
  <c r="L100" i="7" l="1"/>
  <c r="F52" i="8" l="1"/>
  <c r="H76" i="7"/>
  <c r="R57" i="7" l="1"/>
  <c r="R58" i="7"/>
  <c r="R56" i="7"/>
  <c r="J76" i="7"/>
  <c r="J52" i="8" s="1"/>
  <c r="J28" i="8" s="1"/>
  <c r="L76" i="7" l="1"/>
  <c r="I12" i="9"/>
  <c r="R76" i="7"/>
  <c r="R32" i="8" s="1"/>
  <c r="R52" i="8" s="1"/>
  <c r="R5" i="8" s="1"/>
  <c r="R28" i="8" s="1"/>
  <c r="H52" i="8" l="1"/>
  <c r="F28" i="8"/>
  <c r="L52" i="8" l="1"/>
  <c r="I5" i="9" l="1"/>
  <c r="I6" i="9"/>
  <c r="H28" i="8" l="1"/>
  <c r="L28" i="8" l="1"/>
  <c r="I8" i="9"/>
  <c r="I24" i="9"/>
  <c r="I22" i="9"/>
  <c r="I23" i="9"/>
  <c r="I21" i="9"/>
  <c r="I19" i="9"/>
  <c r="I9" i="9" l="1"/>
  <c r="I18" i="9"/>
  <c r="I16" i="9"/>
  <c r="I10" i="9"/>
  <c r="I15" i="9" l="1"/>
  <c r="I17" i="9"/>
  <c r="I11" i="9" l="1"/>
  <c r="I14" i="9"/>
  <c r="I20" i="9"/>
  <c r="I13" i="9" l="1"/>
  <c r="I25" i="9" l="1"/>
  <c r="I27" i="9"/>
  <c r="I26" i="9"/>
  <c r="I28" i="9" l="1"/>
  <c r="I30" i="9" s="1"/>
  <c r="I31" i="9" s="1"/>
  <c r="I32" i="9" s="1"/>
  <c r="I35" i="9" l="1"/>
</calcChain>
</file>

<file path=xl/sharedStrings.xml><?xml version="1.0" encoding="utf-8"?>
<sst xmlns="http://schemas.openxmlformats.org/spreadsheetml/2006/main" count="1521" uniqueCount="437">
  <si>
    <t>01. 건축공사</t>
  </si>
  <si>
    <t>단 가 대 비 표</t>
  </si>
  <si>
    <t>공사명 : 여주소방서청사 외벽리모델링공사</t>
  </si>
  <si>
    <t>품     명</t>
  </si>
  <si>
    <t>규     격</t>
  </si>
  <si>
    <t>단위</t>
  </si>
  <si>
    <t>물가자료</t>
  </si>
  <si>
    <t>물가정보</t>
  </si>
  <si>
    <t>가격정보</t>
  </si>
  <si>
    <t>거래가격</t>
  </si>
  <si>
    <t>유통물가</t>
  </si>
  <si>
    <t>조사단가</t>
  </si>
  <si>
    <t>상반기</t>
  </si>
  <si>
    <t>적용단가</t>
  </si>
  <si>
    <t>비 고</t>
  </si>
  <si>
    <t>단   가</t>
  </si>
  <si>
    <t>Page</t>
  </si>
  <si>
    <t>강설</t>
  </si>
  <si>
    <t>고철, 경량철A</t>
  </si>
  <si>
    <t>KG</t>
  </si>
  <si>
    <t>경유</t>
  </si>
  <si>
    <t>경유, 저유황</t>
  </si>
  <si>
    <t>L</t>
  </si>
  <si>
    <t>계단식발판</t>
  </si>
  <si>
    <t>계단식발판, 볼록철판, 0.4×1829mm</t>
  </si>
  <si>
    <t>매</t>
  </si>
  <si>
    <t>모래</t>
  </si>
  <si>
    <t>㎥</t>
  </si>
  <si>
    <t>99</t>
  </si>
  <si>
    <t>비계안정장치</t>
  </si>
  <si>
    <t>비계안정장치, 비계기본틀, 기둥, 1.2×1.7m</t>
  </si>
  <si>
    <t>개</t>
  </si>
  <si>
    <t>비계안정장치, 수평띠장, 1829mm</t>
  </si>
  <si>
    <t>비계안정장치, 손잡이, 1229mm</t>
  </si>
  <si>
    <t>비계안정장치, 손잡이, 1829mm</t>
  </si>
  <si>
    <t>비계안정장치, 손잡이기둥</t>
  </si>
  <si>
    <t>비계안정장치, 바퀴</t>
  </si>
  <si>
    <t>비계안정장치, 쟈키</t>
  </si>
  <si>
    <t>비계안정장치, 가새, L=1518-2개</t>
  </si>
  <si>
    <t>조</t>
  </si>
  <si>
    <t>산소가스</t>
  </si>
  <si>
    <t>석재용앵커철물</t>
  </si>
  <si>
    <t>석재용앵커철물, 앵커세트, 5×50×(60+60)mm</t>
  </si>
  <si>
    <t>스테인리스강용피복아크용접봉</t>
  </si>
  <si>
    <t>스테인리스강용피복아크용접봉, Φ3.2mm, AWSE308</t>
  </si>
  <si>
    <t>kg</t>
  </si>
  <si>
    <t>스테인리스강판</t>
  </si>
  <si>
    <t>스테인리스강판, STS304, 1.5mm</t>
  </si>
  <si>
    <t>M2</t>
  </si>
  <si>
    <t>스톤코트</t>
  </si>
  <si>
    <t>THK 3mm(폴리머계수지+칼라코팅규사)</t>
  </si>
  <si>
    <t>시멘트</t>
  </si>
  <si>
    <t>시스템비계</t>
  </si>
  <si>
    <t>난간대, 42.7*610mm</t>
  </si>
  <si>
    <t>난간대, 42.7*1829mm</t>
  </si>
  <si>
    <t>받침철물, Φ34*600mm</t>
  </si>
  <si>
    <t>비계버팀대, 소(330mm*400mm)</t>
  </si>
  <si>
    <t>수직재, 48.6*950mm</t>
  </si>
  <si>
    <t>본</t>
  </si>
  <si>
    <t>수직재, 48.6*3800mm</t>
  </si>
  <si>
    <t>수평재, 42.7*610mm</t>
  </si>
  <si>
    <t>수평재, 42.7*1829mm</t>
  </si>
  <si>
    <t>안전발판, 500mm*1829mm</t>
  </si>
  <si>
    <t>아세틸렌가스</t>
  </si>
  <si>
    <t>아세틸렌가스, kg</t>
  </si>
  <si>
    <t>자연석판석</t>
  </si>
  <si>
    <t>자연석판석, 물갈기, 30mm, 포천석판재</t>
  </si>
  <si>
    <t>㎡</t>
  </si>
  <si>
    <t>자연석판석, 물갈기, 50mm, 포천석판재</t>
  </si>
  <si>
    <t>컨테이너하우스</t>
  </si>
  <si>
    <t>컨테이너하우스, 사무실용, 2.4×3.0×2.6m</t>
  </si>
  <si>
    <t>건설기계운전사</t>
  </si>
  <si>
    <t>일반공사 직종</t>
  </si>
  <si>
    <t>인</t>
  </si>
  <si>
    <t>배관공</t>
  </si>
  <si>
    <t>보통인부</t>
  </si>
  <si>
    <t>비계공</t>
  </si>
  <si>
    <t>석공</t>
  </si>
  <si>
    <t>용접공</t>
  </si>
  <si>
    <t>철공</t>
  </si>
  <si>
    <t>철판공</t>
  </si>
  <si>
    <t>특별인부</t>
  </si>
  <si>
    <t>용접기 (교류)</t>
  </si>
  <si>
    <t>대</t>
  </si>
  <si>
    <t>일반경비</t>
  </si>
  <si>
    <t>전력</t>
  </si>
  <si>
    <t>kWh</t>
  </si>
  <si>
    <t>크레인(타이어)</t>
  </si>
  <si>
    <t>10 ton</t>
  </si>
  <si>
    <t>20 ton</t>
  </si>
  <si>
    <t>중    기    경    비</t>
  </si>
  <si>
    <t>품          명</t>
  </si>
  <si>
    <t>규          격</t>
  </si>
  <si>
    <t>수  량</t>
  </si>
  <si>
    <t>재   료   비</t>
  </si>
  <si>
    <t>노   무   비</t>
  </si>
  <si>
    <t>경        비</t>
  </si>
  <si>
    <t>합        계</t>
  </si>
  <si>
    <t>비  고</t>
  </si>
  <si>
    <t>단  가</t>
  </si>
  <si>
    <t>금   액</t>
  </si>
  <si>
    <t>손료요율</t>
  </si>
  <si>
    <t>손료구분</t>
  </si>
  <si>
    <t>적용구분</t>
  </si>
  <si>
    <t>합계구분</t>
  </si>
  <si>
    <t>[중기  2호] - [크레인(타이어)  10ton  HR]</t>
  </si>
  <si>
    <t>공통8-4-3,8-3-3(2104)</t>
  </si>
  <si>
    <t>[경  비]</t>
  </si>
  <si>
    <t/>
  </si>
  <si>
    <t>03</t>
  </si>
  <si>
    <t>기계경비</t>
  </si>
  <si>
    <t>소  계</t>
  </si>
  <si>
    <t>[재료비]</t>
  </si>
  <si>
    <t>01</t>
  </si>
  <si>
    <t>잡품</t>
  </si>
  <si>
    <t>식</t>
  </si>
  <si>
    <t>[노무비]</t>
  </si>
  <si>
    <t>02</t>
  </si>
  <si>
    <t>합  계</t>
  </si>
  <si>
    <t>[중기 17호] - [용접기(교류)  500Amp  HR]</t>
  </si>
  <si>
    <t>공통8-3-8(7611)</t>
  </si>
  <si>
    <t>중 기 경 비 목 록</t>
  </si>
  <si>
    <t>호 표</t>
  </si>
  <si>
    <t>수량</t>
  </si>
  <si>
    <t>재 료 비</t>
  </si>
  <si>
    <t>노 무 비</t>
  </si>
  <si>
    <t>경    비</t>
  </si>
  <si>
    <t>합    계</t>
  </si>
  <si>
    <t>중기  2호</t>
  </si>
  <si>
    <t>10ton</t>
  </si>
  <si>
    <t>HR</t>
  </si>
  <si>
    <t>중기 17호</t>
  </si>
  <si>
    <t>용접기(교류)</t>
  </si>
  <si>
    <t>500Amp</t>
  </si>
  <si>
    <t>20ton</t>
  </si>
  <si>
    <t>일 위 대 가 명 세 서</t>
  </si>
  <si>
    <t>품        명</t>
  </si>
  <si>
    <t>규        격</t>
  </si>
  <si>
    <t>재  료  비</t>
  </si>
  <si>
    <t>노  무  비</t>
  </si>
  <si>
    <t>경      비</t>
  </si>
  <si>
    <t>합      계</t>
  </si>
  <si>
    <t>[일위  1호] - [콘테이너가설사무소  3*2.4*2.6m, 3개월  동]</t>
  </si>
  <si>
    <t>공통2-3-2</t>
  </si>
  <si>
    <t>[일위  3호] - [건축물현장정리  개보수  M2]</t>
  </si>
  <si>
    <t>공통2-9-2참고</t>
  </si>
  <si>
    <t>[일위  4호] - [이동식강관말비계  3개월,1단(2m)  1대]</t>
  </si>
  <si>
    <t>공통2-7-4</t>
  </si>
  <si>
    <t>[일위  5호] - [시스템비계(발판1열) 10m 초과~20m 이하  3개월  M2]</t>
  </si>
  <si>
    <t>정안산업(2020)</t>
  </si>
  <si>
    <t>시스템비계 설치 및 해체</t>
  </si>
  <si>
    <t>10m초과~20m이하</t>
  </si>
  <si>
    <t>일위  6호</t>
  </si>
  <si>
    <t>[일위  6호] - [시스템비계 설치 및 해체  10m초과~20m이하  M2]</t>
  </si>
  <si>
    <t>공통2-7-2</t>
  </si>
  <si>
    <t>[일위  7호] - [화강석붙임(벽,건식)  수마30mm 포천석  M2]</t>
  </si>
  <si>
    <t>공통7-4-2</t>
  </si>
  <si>
    <t>앵커지지공법/석재판붙임</t>
  </si>
  <si>
    <t>0.3㎡초과-0.8㎡이하</t>
  </si>
  <si>
    <t>일위  8호</t>
  </si>
  <si>
    <t>[일위  8호] - [앵커지지공법/석재판붙임  0.3㎡초과-0.8㎡이하  M2]</t>
  </si>
  <si>
    <t>공구손료 및 경장비의 기계경비</t>
  </si>
  <si>
    <t>[일위  9호] - [화강석붙임(두겁대)  물갈기 W460*50mm 포천석,몰탈30mm  M]</t>
  </si>
  <si>
    <t>공통7-4-1</t>
  </si>
  <si>
    <t>모르타르 배합(배합품 포함)</t>
  </si>
  <si>
    <t>배합용적비1:3, 시멘트, 모래 별도</t>
  </si>
  <si>
    <t>M3</t>
  </si>
  <si>
    <t>일위 10호</t>
  </si>
  <si>
    <t>[일위 10호] - [모르타르 배합(배합품 포함)  배합용적비1:3, 시멘트, 모래 별도  M3]</t>
  </si>
  <si>
    <t>건축9-1-1</t>
  </si>
  <si>
    <t>모르타르 배합</t>
  </si>
  <si>
    <t>모래채가름 포함</t>
  </si>
  <si>
    <t>일위 11호</t>
  </si>
  <si>
    <t>[일위 11호] - [모르타르 배합  모래채가름 포함  M3]</t>
  </si>
  <si>
    <t>표준일위대가</t>
  </si>
  <si>
    <t>[일위 12호] - [화강석창대석  물갈기,W100*30mm,포천석  M]</t>
  </si>
  <si>
    <t>화강석붙임(벽,건식)</t>
  </si>
  <si>
    <t>수마30mm 포천석</t>
  </si>
  <si>
    <t>일위  7호</t>
  </si>
  <si>
    <t>[일위 13호] - [화강석창대석  물갈기,W200*30mm,포천석  M]</t>
  </si>
  <si>
    <t>[일위 14호] - [화강석창대석  물갈기,W300*30mm,포천석  M]</t>
  </si>
  <si>
    <t>[일위 15호] - [스텐레스 재료분리대  벽체,50*50*1.5tSST  M]</t>
  </si>
  <si>
    <t>잡철물제작설치(스텐)-강판가공</t>
  </si>
  <si>
    <t>간단</t>
  </si>
  <si>
    <t>일위 16호</t>
  </si>
  <si>
    <t>[일위 16호] - [잡철물제작설치(스텐)-강판가공  간단  KG]</t>
  </si>
  <si>
    <t>건축8-4-1</t>
  </si>
  <si>
    <t>공구손료</t>
  </si>
  <si>
    <t>[일위 18호] - [기존 선홈통 철거후 재설치  재사용  M]</t>
  </si>
  <si>
    <t>건축7-2-3</t>
  </si>
  <si>
    <t>금속재 선홈통</t>
  </si>
  <si>
    <t>Φ150mm이하</t>
  </si>
  <si>
    <t>M</t>
  </si>
  <si>
    <t>일위 19호</t>
  </si>
  <si>
    <t>[일위 19호] - [금속재 선홈통  Φ150mm이하  M]</t>
  </si>
  <si>
    <t>일 위 대 가 표 목 록</t>
  </si>
  <si>
    <t>금    액</t>
  </si>
  <si>
    <t>일위  1호</t>
  </si>
  <si>
    <t>콘테이너가설사무소</t>
  </si>
  <si>
    <t>3*2.4*2.6m, 3개월</t>
  </si>
  <si>
    <t>동</t>
  </si>
  <si>
    <t>일위  3호</t>
  </si>
  <si>
    <t>건축물현장정리</t>
  </si>
  <si>
    <t>개보수</t>
  </si>
  <si>
    <t>일위  4호</t>
  </si>
  <si>
    <t>이동식강관말비계</t>
  </si>
  <si>
    <t>3개월,1단(2m)</t>
  </si>
  <si>
    <t>1대</t>
  </si>
  <si>
    <t>일위  5호</t>
  </si>
  <si>
    <t>시스템비계(발판1열) 10m 초과~20m 이하</t>
  </si>
  <si>
    <t>3개월</t>
  </si>
  <si>
    <t>일위  9호</t>
  </si>
  <si>
    <t>화강석붙임(두겁대)</t>
  </si>
  <si>
    <t>물갈기 W460*50mm 포천석,몰탈30mm</t>
  </si>
  <si>
    <t>일위 12호</t>
  </si>
  <si>
    <t>화강석창대석</t>
  </si>
  <si>
    <t>물갈기,W100*30mm,포천석</t>
  </si>
  <si>
    <t>일위 13호</t>
  </si>
  <si>
    <t>물갈기,W200*30mm,포천석</t>
  </si>
  <si>
    <t>일위 14호</t>
  </si>
  <si>
    <t>물갈기,W300*30mm,포천석</t>
  </si>
  <si>
    <t>일위 15호</t>
  </si>
  <si>
    <t>스텐레스 재료분리대</t>
  </si>
  <si>
    <t>벽체,50*50*1.5tSST</t>
  </si>
  <si>
    <t>일위 18호</t>
  </si>
  <si>
    <t>기존 선홈통 철거후 재설치</t>
  </si>
  <si>
    <t>재사용</t>
  </si>
  <si>
    <t>일위 20호</t>
  </si>
  <si>
    <t>옥상 조형물 철거</t>
  </si>
  <si>
    <t>철재구조물</t>
  </si>
  <si>
    <t>개소</t>
  </si>
  <si>
    <t>내       역       서</t>
  </si>
  <si>
    <t>품      명</t>
  </si>
  <si>
    <t>규      격</t>
  </si>
  <si>
    <t>비고</t>
  </si>
  <si>
    <t>운반비</t>
  </si>
  <si>
    <t>작업부산물</t>
  </si>
  <si>
    <t>관급</t>
  </si>
  <si>
    <t>외주비</t>
  </si>
  <si>
    <t>장비비</t>
  </si>
  <si>
    <t>폐기물처리비</t>
  </si>
  <si>
    <t>가설비</t>
  </si>
  <si>
    <t>잡비제외분</t>
  </si>
  <si>
    <t>사급자재대</t>
  </si>
  <si>
    <t>관급자재대</t>
  </si>
  <si>
    <t>사용자항목1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</si>
  <si>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</si>
  <si>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</si>
  <si>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</si>
  <si>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</si>
  <si>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</si>
  <si>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</si>
  <si>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</si>
  <si>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</si>
  <si>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간접재료비</t>
  </si>
  <si>
    <t>01. 건축공사 &gt; 0101. 가설공사</t>
  </si>
  <si>
    <t>01. 건축공사 &gt; 0102. 미장공사</t>
  </si>
  <si>
    <t>01. 건축공사 &gt; 0103. 석공사</t>
  </si>
  <si>
    <t>01. 건축공사 &gt; 0104. 금속공사</t>
  </si>
  <si>
    <t>집      계      표</t>
  </si>
  <si>
    <t>수 량</t>
  </si>
  <si>
    <t>0101. 가설공사</t>
  </si>
  <si>
    <t>0102. 미장공사</t>
  </si>
  <si>
    <t>0103. 석공사</t>
  </si>
  <si>
    <t>0104. 금속공사</t>
  </si>
  <si>
    <t>공 사 원 가 계 산 서</t>
  </si>
  <si>
    <t xml:space="preserve">                                        구  분
  비   목</t>
  </si>
  <si>
    <t>구    성   비</t>
  </si>
  <si>
    <t>금      액</t>
  </si>
  <si>
    <t>비    고</t>
  </si>
  <si>
    <t>직   접   재  료  비</t>
  </si>
  <si>
    <t>A1</t>
  </si>
  <si>
    <t>간   접   재  료  비</t>
  </si>
  <si>
    <t>A2</t>
  </si>
  <si>
    <t>작업설.부산물 등(△)</t>
  </si>
  <si>
    <t>A3</t>
  </si>
  <si>
    <t>소                계</t>
  </si>
  <si>
    <t>A</t>
  </si>
  <si>
    <t>직   접   노  무  비</t>
  </si>
  <si>
    <t>B1</t>
  </si>
  <si>
    <t>간   접   노  무  비</t>
  </si>
  <si>
    <t>B2</t>
  </si>
  <si>
    <t>B</t>
  </si>
  <si>
    <t>기    계    경    비</t>
  </si>
  <si>
    <t>C4</t>
  </si>
  <si>
    <t>산  재  보   험   료</t>
  </si>
  <si>
    <t>C10</t>
  </si>
  <si>
    <t>고  용  보   험   료</t>
  </si>
  <si>
    <t>C11</t>
  </si>
  <si>
    <t>건  강  보   험   료</t>
  </si>
  <si>
    <t>C12</t>
  </si>
  <si>
    <t>연  금  보   험   료</t>
  </si>
  <si>
    <t>C13</t>
  </si>
  <si>
    <t>노인 장기 요양보험료</t>
  </si>
  <si>
    <t>C14</t>
  </si>
  <si>
    <t>퇴 직 공 제 부 금 비</t>
  </si>
  <si>
    <t>C15</t>
  </si>
  <si>
    <t>산업 안전 보건관리비</t>
  </si>
  <si>
    <t>C16</t>
  </si>
  <si>
    <t>기    타    경    비</t>
  </si>
  <si>
    <t>C20</t>
  </si>
  <si>
    <t>환  경  보   전   비</t>
  </si>
  <si>
    <t>C25</t>
  </si>
  <si>
    <t>건설하도급보증수수료</t>
  </si>
  <si>
    <t>C30</t>
  </si>
  <si>
    <t>공사 이행 보증수수료</t>
  </si>
  <si>
    <t>C31</t>
  </si>
  <si>
    <t>건설기계대여보증수수료</t>
  </si>
  <si>
    <t>C32</t>
  </si>
  <si>
    <t>C</t>
  </si>
  <si>
    <t xml:space="preserve">         계</t>
  </si>
  <si>
    <t>X</t>
  </si>
  <si>
    <t>일  반   관   리  비</t>
  </si>
  <si>
    <t>D</t>
  </si>
  <si>
    <t>이                윤</t>
  </si>
  <si>
    <t>E</t>
  </si>
  <si>
    <t>폐  기  물  처 리 비</t>
  </si>
  <si>
    <t>총       원       가</t>
  </si>
  <si>
    <t>F</t>
  </si>
  <si>
    <t>부   가   가  치  세</t>
  </si>
  <si>
    <t>H</t>
  </si>
  <si>
    <t>도    급    금    액</t>
  </si>
  <si>
    <t>Y</t>
  </si>
  <si>
    <t>관   급  자   재  대</t>
  </si>
  <si>
    <t>J</t>
  </si>
  <si>
    <t>사   급   자  재  대</t>
  </si>
  <si>
    <t>K</t>
  </si>
  <si>
    <t>총   공   사  금  액</t>
  </si>
  <si>
    <t>재료비</t>
  </si>
  <si>
    <t>노무비</t>
  </si>
  <si>
    <t>경  비</t>
  </si>
  <si>
    <t>순  공  사  원  가</t>
  </si>
  <si>
    <t>발포우레탄</t>
  </si>
  <si>
    <t>방충망</t>
  </si>
  <si>
    <t>알루미늄롤방충망, 불소수지</t>
  </si>
  <si>
    <t>복층유리</t>
  </si>
  <si>
    <t>복층유리, 로이, 24mm</t>
  </si>
  <si>
    <t>블레이드</t>
  </si>
  <si>
    <t>T=3.2mm</t>
  </si>
  <si>
    <t>실링재</t>
  </si>
  <si>
    <t>실링재, 실리콘, 비초산, 유리용, 창호주위</t>
  </si>
  <si>
    <t>알루미늄창문틀</t>
  </si>
  <si>
    <t>커튼월창, 150×60mm, 불소코팅 2회</t>
  </si>
  <si>
    <t>프로젝트창, 110mm, 불소코팅 2회</t>
  </si>
  <si>
    <t>휘발유</t>
  </si>
  <si>
    <t>무연</t>
  </si>
  <si>
    <t>미장공</t>
  </si>
  <si>
    <t>유리공</t>
  </si>
  <si>
    <t>일반기계운전사</t>
  </si>
  <si>
    <t>착암공</t>
  </si>
  <si>
    <t>코킹공</t>
  </si>
  <si>
    <t>기타 직종</t>
  </si>
  <si>
    <t>건설폐기물수집운반비(상차비)</t>
  </si>
  <si>
    <t>16TON 암롤,매립지반입</t>
  </si>
  <si>
    <t>TON</t>
  </si>
  <si>
    <t>한국건설폐기물수집운반</t>
  </si>
  <si>
    <t>건설폐기물수집운반비(운반비)</t>
  </si>
  <si>
    <t>16TON 암롤,매립지반입,30km</t>
  </si>
  <si>
    <t>공통자재</t>
  </si>
  <si>
    <t>보충수</t>
  </si>
  <si>
    <t>소형브레이커(전기식)</t>
  </si>
  <si>
    <t>1.5KW</t>
  </si>
  <si>
    <t>500 AmP</t>
  </si>
  <si>
    <t>컷터</t>
  </si>
  <si>
    <t>320-400 mm</t>
  </si>
  <si>
    <t>폐자재처리수수료</t>
  </si>
  <si>
    <t>폐콘크리트</t>
  </si>
  <si>
    <t>톤</t>
  </si>
  <si>
    <t>혼합폐기물</t>
  </si>
  <si>
    <t>공통8-4-5, 8-3-5</t>
  </si>
  <si>
    <t>공통8-3-6(5220)</t>
  </si>
  <si>
    <t>320-400 MM</t>
  </si>
  <si>
    <t>1.5kw</t>
  </si>
  <si>
    <t>일위 21호</t>
  </si>
  <si>
    <t>일위 22호</t>
  </si>
  <si>
    <t>일위 23호</t>
  </si>
  <si>
    <t>일위 24호</t>
  </si>
  <si>
    <t>잡재료비</t>
  </si>
  <si>
    <t>창호유리 설치/복층유리</t>
  </si>
  <si>
    <t>24mm 이하</t>
  </si>
  <si>
    <t>일위 26호</t>
  </si>
  <si>
    <t>유리주위코킹</t>
  </si>
  <si>
    <t>5*5,실리콘</t>
  </si>
  <si>
    <t>일위 27호</t>
  </si>
  <si>
    <t>창틀주위발포우레탄충진</t>
  </si>
  <si>
    <t>수밀코킹(10mm각)</t>
  </si>
  <si>
    <t>실리콘</t>
  </si>
  <si>
    <t>일위 29호</t>
  </si>
  <si>
    <t>건축10-3-1</t>
  </si>
  <si>
    <t>건축6-6-1</t>
  </si>
  <si>
    <t>수밀코킹(시공비)</t>
  </si>
  <si>
    <t>재료비 별도</t>
  </si>
  <si>
    <t>일위 30호</t>
  </si>
  <si>
    <t>건축12-1-1</t>
  </si>
  <si>
    <t>&lt;건축6-6-1&gt;참조</t>
  </si>
  <si>
    <t>일위 25호</t>
  </si>
  <si>
    <t>AW1</t>
  </si>
  <si>
    <t>1800*2600 ,유리포함</t>
  </si>
  <si>
    <t>창호철거</t>
  </si>
  <si>
    <t>각종</t>
  </si>
  <si>
    <t>일위 34호</t>
  </si>
  <si>
    <t>콘크리트컷팅</t>
  </si>
  <si>
    <t>철근콘크리트 철거</t>
  </si>
  <si>
    <t>수밀코킹제거</t>
  </si>
  <si>
    <t>창틀주위</t>
  </si>
  <si>
    <t>건설폐기물수집운반비</t>
  </si>
  <si>
    <t>01. 건축공사 &gt; 0105. 창호공사</t>
  </si>
  <si>
    <t>01. 건축공사 &gt; 0106. 철거공사</t>
  </si>
  <si>
    <t>01. 건축공사 &gt; 0107. 작업부산물</t>
  </si>
  <si>
    <t>01. 건축공사 &gt; 0108. 폐기물처리비</t>
  </si>
  <si>
    <t>0105. 창호공사</t>
  </si>
  <si>
    <t>0106. 철거공사</t>
  </si>
  <si>
    <t>0107. 작업부산물</t>
  </si>
  <si>
    <t>0108. 폐기물처리비</t>
  </si>
  <si>
    <t>중기 33호</t>
  </si>
  <si>
    <t>점검사다리 철거후 재설치</t>
  </si>
  <si>
    <t>재사용 有</t>
  </si>
  <si>
    <t>일위 32호</t>
  </si>
  <si>
    <t>일위 35호</t>
  </si>
  <si>
    <t>[중기 28호] - [크레인(타이어)  20ton  HR]</t>
  </si>
  <si>
    <t>[중기 31호] - [컷터  320-400 MM  HR]</t>
  </si>
  <si>
    <t>[중기 33호] - [소형브레이커(전기식)  1.5kw  HR]</t>
  </si>
  <si>
    <t>중기 28호</t>
  </si>
  <si>
    <t>중기 31호</t>
  </si>
  <si>
    <t>[일위 20호] - [점검사다리 철거후 재설치  재사용 有  개소]</t>
  </si>
  <si>
    <t>[일위 21호] - [AW1  1800*2600 ,유리포함  개소]</t>
  </si>
  <si>
    <t>[일위 22호] - [창호유리 설치/복층유리  24mm 이하  M2]</t>
  </si>
  <si>
    <t>[일위 23호] - [유리주위코킹  5*5,실리콘  M]</t>
  </si>
  <si>
    <t>[일위 24호] - [창틀주위발포우레탄충진    M]</t>
  </si>
  <si>
    <t>[일위 25호] - [수밀코킹(10mm각)  실리콘  M]</t>
  </si>
  <si>
    <t>[일위 26호] - [수밀코킹(시공비)  재료비 별도  M]</t>
  </si>
  <si>
    <t>[일위 27호] - [옥상 조형물 철거  철재구조물  개소]</t>
  </si>
  <si>
    <t>[일위 29호] - [창호철거  각종  M2]</t>
  </si>
  <si>
    <t>[일위 30호] - [콘크리트컷팅    M]</t>
  </si>
  <si>
    <t>[일위 32호] - [철근콘크리트 철거  소형브레이커(전기식)  M3]</t>
  </si>
  <si>
    <t>[일위 34호] - [수밀코킹제거  창틀주위  M]</t>
  </si>
  <si>
    <t>[일위 35호] - [건설폐기물수집운반비  16TON 암롤,매립지반입,30km  TON]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</si>
</sst>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1"/>
      <color theme="1"/>
      <name val="맑은 고딕"/>
      <family val="3"/>
      <charset val="129"/>
    </font>
    <font>
      <b/>
      <u/>
      <sz val="16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 wrapText="1" shrinkToFit="1"/>
    </xf>
    <xf numFmtId="0" fontId="2" fillId="0" borderId="1" xfId="0" quotePrefix="1" applyFont="1" applyBorder="1" applyAlignment="1">
      <alignment horizontal="right" vertical="center" wrapText="1" shrinkToFit="1"/>
    </xf>
    <xf numFmtId="0" fontId="7" fillId="0" borderId="1" xfId="0" quotePrefix="1" applyFont="1" applyBorder="1" applyAlignment="1">
      <alignment horizontal="distributed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right" vertical="center" wrapText="1" shrinkToFit="1"/>
    </xf>
    <xf numFmtId="0" fontId="7" fillId="0" borderId="8" xfId="0" quotePrefix="1" applyFont="1" applyBorder="1" applyAlignment="1">
      <alignment horizontal="center" vertical="center" wrapText="1" shrinkToFit="1"/>
    </xf>
    <xf numFmtId="0" fontId="7" fillId="0" borderId="8" xfId="0" quotePrefix="1" applyFont="1" applyBorder="1" applyAlignment="1">
      <alignment horizontal="left" vertical="center" wrapText="1" shrinkToFit="1"/>
    </xf>
    <xf numFmtId="0" fontId="7" fillId="0" borderId="8" xfId="0" applyFont="1" applyBorder="1" applyAlignment="1">
      <alignment horizontal="right" vertical="center" wrapText="1" shrinkToFit="1"/>
    </xf>
    <xf numFmtId="0" fontId="7" fillId="0" borderId="9" xfId="0" quotePrefix="1" applyFont="1" applyBorder="1" applyAlignment="1">
      <alignment horizontal="center" vertical="center" wrapText="1" shrinkToFit="1"/>
    </xf>
    <xf numFmtId="0" fontId="7" fillId="0" borderId="9" xfId="0" quotePrefix="1" applyFon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right" vertical="center" wrapText="1" shrinkToFit="1"/>
    </xf>
    <xf numFmtId="0" fontId="7" fillId="0" borderId="10" xfId="0" quotePrefix="1" applyFont="1" applyBorder="1" applyAlignment="1">
      <alignment horizontal="center" vertical="center" wrapText="1" shrinkToFit="1"/>
    </xf>
    <xf numFmtId="0" fontId="7" fillId="0" borderId="10" xfId="0" quotePrefix="1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right" vertical="center" wrapText="1" shrinkToFit="1"/>
    </xf>
    <xf numFmtId="0" fontId="7" fillId="0" borderId="1" xfId="0" quotePrefix="1" applyFont="1" applyBorder="1" applyAlignment="1">
      <alignment horizontal="center" vertical="center" wrapText="1" shrinkToFit="1"/>
    </xf>
    <xf numFmtId="0" fontId="7" fillId="0" borderId="1" xfId="0" quotePrefix="1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9" xfId="0" applyFont="1" applyBorder="1" applyAlignment="1">
      <alignment horizontal="left" vertical="center" wrapText="1" shrinkToFit="1"/>
    </xf>
    <xf numFmtId="0" fontId="2" fillId="0" borderId="1" xfId="0" quotePrefix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8" xfId="0" quotePrefix="1" applyFont="1" applyBorder="1" applyAlignment="1">
      <alignment horizontal="center" vertical="center" textRotation="255" wrapText="1" shrinkToFit="1"/>
    </xf>
    <xf numFmtId="0" fontId="2" fillId="0" borderId="9" xfId="0" applyFont="1" applyBorder="1" applyAlignment="1">
      <alignment horizontal="center" vertical="center" textRotation="255" wrapText="1" shrinkToFit="1"/>
    </xf>
    <xf numFmtId="0" fontId="2" fillId="0" borderId="10" xfId="0" applyFont="1" applyBorder="1" applyAlignment="1">
      <alignment horizontal="center" vertical="center" textRotation="255" wrapText="1" shrinkToFit="1"/>
    </xf>
    <xf numFmtId="0" fontId="2" fillId="0" borderId="1" xfId="0" applyFont="1" applyBorder="1" applyAlignment="1">
      <alignment horizontal="center" vertical="center" textRotation="255" wrapText="1" shrinkToFit="1"/>
    </xf>
    <xf numFmtId="0" fontId="2" fillId="0" borderId="8" xfId="0" applyFont="1" applyBorder="1" applyAlignment="1">
      <alignment horizontal="center" vertical="center" textRotation="255" wrapText="1" shrinkToFit="1"/>
    </xf>
    <xf numFmtId="0" fontId="2" fillId="0" borderId="1" xfId="0" quotePrefix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3" fillId="0" borderId="0" xfId="0" quotePrefix="1" applyFont="1">
      <alignment vertical="center"/>
    </xf>
    <xf numFmtId="0" fontId="5" fillId="0" borderId="0" xfId="0" applyFo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3" fontId="7" fillId="0" borderId="1" xfId="0" applyNumberFormat="1" applyFont="1" applyBorder="1" applyAlignment="1">
      <alignment horizontal="right" vertical="center" wrapText="1" shrinkToFit="1"/>
    </xf>
  </cellXfs>
  <cellStyles count="1">
    <cellStyle name="표준" xfId="0" builtinId="0"/>
  </cellStyles>
  <dxfs count="16">
    <dxf>
      <numFmt numFmtId="177" formatCode="#,###"/>
    </dxf>
    <dxf>
      <numFmt numFmtId="176" formatCode="#,##0.0#####"/>
    </dxf>
    <dxf>
      <numFmt numFmtId="177" formatCode="#,###"/>
    </dxf>
    <dxf>
      <numFmt numFmtId="176" formatCode="#,##0.0#####"/>
    </dxf>
    <dxf>
      <numFmt numFmtId="177" formatCode="#,###"/>
    </dxf>
    <dxf>
      <numFmt numFmtId="176" formatCode="#,##0.0#####"/>
    </dxf>
    <dxf>
      <numFmt numFmtId="177" formatCode="#,###"/>
    </dxf>
    <dxf>
      <numFmt numFmtId="176" formatCode="#,##0.0#####"/>
    </dxf>
    <dxf>
      <numFmt numFmtId="177" formatCode="#,###"/>
    </dxf>
    <dxf>
      <numFmt numFmtId="176" formatCode="#,##0.0#####"/>
    </dxf>
    <dxf>
      <numFmt numFmtId="177" formatCode="#,###"/>
    </dxf>
    <dxf>
      <numFmt numFmtId="176" formatCode="#,##0.0#####"/>
    </dxf>
    <dxf>
      <numFmt numFmtId="177" formatCode="#,###"/>
    </dxf>
    <dxf>
      <numFmt numFmtId="176" formatCode="#,##0.0#####"/>
    </dxf>
    <dxf>
      <numFmt numFmtId="177" formatCode="#,###"/>
    </dxf>
    <dxf>
      <numFmt numFmtId="176" formatCode="#,##0.0##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view="pageBreakPreview" zoomScale="60" zoomScaleNormal="100" workbookViewId="0">
      <selection activeCell="F24" sqref="F24"/>
    </sheetView>
  </sheetViews>
  <sheetFormatPr defaultRowHeight="16.5" x14ac:dyDescent="0.3"/>
  <cols>
    <col min="1" max="2" width="5.625" customWidth="1"/>
    <col min="3" max="3" width="43.625" style="3" customWidth="1"/>
    <col min="4" max="4" width="74.625" style="2" customWidth="1"/>
    <col min="5" max="5" width="30.625" style="4" customWidth="1"/>
    <col min="6" max="6" width="37.625" style="2" customWidth="1"/>
    <col min="7" max="11" width="8.625" hidden="1" customWidth="1"/>
  </cols>
  <sheetData>
    <row r="1" spans="1:9" ht="21.95" customHeight="1" x14ac:dyDescent="0.3">
      <c r="A1" s="36" t="s">
        <v>265</v>
      </c>
      <c r="B1" s="36"/>
      <c r="C1" s="36"/>
      <c r="D1" s="36"/>
      <c r="E1" s="36"/>
      <c r="F1" s="36"/>
    </row>
    <row r="2" spans="1:9" ht="21.95" customHeight="1" x14ac:dyDescent="0.3">
      <c r="A2" s="37" t="s">
        <v>2</v>
      </c>
      <c r="B2" s="38"/>
      <c r="C2" s="38"/>
      <c r="D2" s="38"/>
      <c r="E2" s="38"/>
      <c r="F2" s="38"/>
    </row>
    <row r="3" spans="1:9" ht="21.95" customHeight="1" x14ac:dyDescent="0.3">
      <c r="A3" s="39" t="s">
        <v>266</v>
      </c>
      <c r="B3" s="40"/>
      <c r="C3" s="41"/>
      <c r="D3" s="45" t="s">
        <v>267</v>
      </c>
      <c r="E3" s="45" t="s">
        <v>268</v>
      </c>
      <c r="F3" s="45" t="s">
        <v>269</v>
      </c>
    </row>
    <row r="4" spans="1:9" ht="21.95" customHeight="1" x14ac:dyDescent="0.3">
      <c r="A4" s="42"/>
      <c r="B4" s="43"/>
      <c r="C4" s="44"/>
      <c r="D4" s="45"/>
      <c r="E4" s="45"/>
      <c r="F4" s="45"/>
    </row>
    <row r="5" spans="1:9" ht="21.95" customHeight="1" x14ac:dyDescent="0.3">
      <c r="A5" s="29" t="s">
        <v>331</v>
      </c>
      <c r="B5" s="29" t="s">
        <v>328</v>
      </c>
      <c r="C5" s="11" t="s">
        <v>270</v>
      </c>
      <c r="D5" s="12" t="s">
        <v>108</v>
      </c>
      <c r="E5" s="13"/>
      <c r="F5" s="12" t="s">
        <v>108</v>
      </c>
      <c r="G5" s="1" t="s">
        <v>271</v>
      </c>
      <c r="H5">
        <v>0</v>
      </c>
      <c r="I5">
        <f t="shared" ref="I5:I27" si="0">E5</f>
        <v>0</v>
      </c>
    </row>
    <row r="6" spans="1:9" ht="21.95" customHeight="1" x14ac:dyDescent="0.3">
      <c r="A6" s="30"/>
      <c r="B6" s="30"/>
      <c r="C6" s="14" t="s">
        <v>272</v>
      </c>
      <c r="D6" s="15" t="s">
        <v>108</v>
      </c>
      <c r="E6" s="16"/>
      <c r="F6" s="15" t="s">
        <v>108</v>
      </c>
      <c r="G6" s="1" t="s">
        <v>273</v>
      </c>
      <c r="H6">
        <v>0</v>
      </c>
      <c r="I6">
        <f t="shared" si="0"/>
        <v>0</v>
      </c>
    </row>
    <row r="7" spans="1:9" ht="21.95" customHeight="1" x14ac:dyDescent="0.3">
      <c r="A7" s="31"/>
      <c r="B7" s="31"/>
      <c r="C7" s="17" t="s">
        <v>274</v>
      </c>
      <c r="D7" s="18" t="s">
        <v>108</v>
      </c>
      <c r="E7" s="19"/>
      <c r="F7" s="18" t="s">
        <v>108</v>
      </c>
      <c r="G7" s="1" t="s">
        <v>275</v>
      </c>
      <c r="H7">
        <v>0</v>
      </c>
      <c r="I7">
        <f t="shared" si="0"/>
        <v>0</v>
      </c>
    </row>
    <row r="8" spans="1:9" ht="21.95" customHeight="1" x14ac:dyDescent="0.3">
      <c r="A8" s="32"/>
      <c r="B8" s="32"/>
      <c r="C8" s="20" t="s">
        <v>276</v>
      </c>
      <c r="D8" s="21" t="s">
        <v>108</v>
      </c>
      <c r="E8" s="10"/>
      <c r="F8" s="21" t="s">
        <v>108</v>
      </c>
      <c r="G8" s="1" t="s">
        <v>277</v>
      </c>
      <c r="H8">
        <v>0</v>
      </c>
      <c r="I8">
        <f t="shared" si="0"/>
        <v>0</v>
      </c>
    </row>
    <row r="9" spans="1:9" ht="21.95" customHeight="1" x14ac:dyDescent="0.3">
      <c r="A9" s="33"/>
      <c r="B9" s="29" t="s">
        <v>329</v>
      </c>
      <c r="C9" s="11" t="s">
        <v>278</v>
      </c>
      <c r="D9" s="12" t="s">
        <v>108</v>
      </c>
      <c r="E9" s="13"/>
      <c r="F9" s="12" t="s">
        <v>108</v>
      </c>
      <c r="G9" s="1" t="s">
        <v>279</v>
      </c>
      <c r="H9">
        <v>0</v>
      </c>
      <c r="I9">
        <f t="shared" si="0"/>
        <v>0</v>
      </c>
    </row>
    <row r="10" spans="1:9" ht="21.95" customHeight="1" x14ac:dyDescent="0.3">
      <c r="A10" s="31"/>
      <c r="B10" s="31"/>
      <c r="C10" s="17" t="s">
        <v>280</v>
      </c>
      <c r="D10" s="22" t="str">
        <f>"직.노*"&amp;H10*100&amp;"%"</f>
        <v>직.노*8%</v>
      </c>
      <c r="E10" s="19"/>
      <c r="F10" s="18" t="s">
        <v>108</v>
      </c>
      <c r="G10" s="1" t="s">
        <v>281</v>
      </c>
      <c r="H10">
        <v>0.08</v>
      </c>
      <c r="I10">
        <f t="shared" si="0"/>
        <v>0</v>
      </c>
    </row>
    <row r="11" spans="1:9" ht="21.95" customHeight="1" x14ac:dyDescent="0.3">
      <c r="A11" s="32"/>
      <c r="B11" s="32"/>
      <c r="C11" s="20" t="s">
        <v>276</v>
      </c>
      <c r="D11" s="21" t="s">
        <v>108</v>
      </c>
      <c r="E11" s="10"/>
      <c r="F11" s="21" t="s">
        <v>108</v>
      </c>
      <c r="G11" s="1" t="s">
        <v>282</v>
      </c>
      <c r="H11">
        <v>0</v>
      </c>
      <c r="I11">
        <f t="shared" si="0"/>
        <v>0</v>
      </c>
    </row>
    <row r="12" spans="1:9" ht="21.95" customHeight="1" x14ac:dyDescent="0.3">
      <c r="A12" s="33"/>
      <c r="B12" s="29" t="s">
        <v>330</v>
      </c>
      <c r="C12" s="11" t="s">
        <v>283</v>
      </c>
      <c r="D12" s="12" t="s">
        <v>108</v>
      </c>
      <c r="E12" s="13"/>
      <c r="F12" s="12" t="s">
        <v>108</v>
      </c>
      <c r="G12" s="1" t="s">
        <v>284</v>
      </c>
      <c r="H12">
        <v>0</v>
      </c>
      <c r="I12">
        <f t="shared" si="0"/>
        <v>0</v>
      </c>
    </row>
    <row r="13" spans="1:9" ht="21.95" customHeight="1" x14ac:dyDescent="0.3">
      <c r="A13" s="30"/>
      <c r="B13" s="30"/>
      <c r="C13" s="14" t="s">
        <v>285</v>
      </c>
      <c r="D13" s="23" t="str">
        <f>"(노)*"&amp;H13*100&amp;"%"</f>
        <v>(노)*3.7%</v>
      </c>
      <c r="E13" s="16"/>
      <c r="F13" s="15" t="s">
        <v>108</v>
      </c>
      <c r="G13" s="1" t="s">
        <v>286</v>
      </c>
      <c r="H13">
        <v>3.7000000000000005E-2</v>
      </c>
      <c r="I13">
        <f t="shared" si="0"/>
        <v>0</v>
      </c>
    </row>
    <row r="14" spans="1:9" ht="21.95" customHeight="1" x14ac:dyDescent="0.3">
      <c r="A14" s="30"/>
      <c r="B14" s="30"/>
      <c r="C14" s="14" t="s">
        <v>287</v>
      </c>
      <c r="D14" s="23" t="str">
        <f>"(노)*"&amp;H14*100&amp;"%"</f>
        <v>(노)*0.87%</v>
      </c>
      <c r="E14" s="16"/>
      <c r="F14" s="15" t="s">
        <v>108</v>
      </c>
      <c r="G14" s="1" t="s">
        <v>288</v>
      </c>
      <c r="H14">
        <v>8.6999999999999994E-3</v>
      </c>
      <c r="I14">
        <f t="shared" si="0"/>
        <v>0</v>
      </c>
    </row>
    <row r="15" spans="1:9" ht="21.95" customHeight="1" x14ac:dyDescent="0.3">
      <c r="A15" s="30"/>
      <c r="B15" s="30"/>
      <c r="C15" s="14" t="s">
        <v>289</v>
      </c>
      <c r="D15" s="23" t="str">
        <f>"(직.노)*"&amp;H15*100&amp;"%"</f>
        <v>(직.노)*3.43%</v>
      </c>
      <c r="E15" s="16"/>
      <c r="F15" s="15" t="s">
        <v>108</v>
      </c>
      <c r="G15" s="1" t="s">
        <v>290</v>
      </c>
      <c r="H15">
        <v>3.4300000000000004E-2</v>
      </c>
      <c r="I15">
        <f t="shared" si="0"/>
        <v>0</v>
      </c>
    </row>
    <row r="16" spans="1:9" ht="21.95" customHeight="1" x14ac:dyDescent="0.3">
      <c r="A16" s="30"/>
      <c r="B16" s="30"/>
      <c r="C16" s="14" t="s">
        <v>291</v>
      </c>
      <c r="D16" s="23" t="str">
        <f>"(직.노)*"&amp;H16*100&amp;"%"</f>
        <v>(직.노)*4.5%</v>
      </c>
      <c r="E16" s="16"/>
      <c r="F16" s="15" t="s">
        <v>108</v>
      </c>
      <c r="G16" s="1" t="s">
        <v>292</v>
      </c>
      <c r="H16">
        <v>4.4999999999999998E-2</v>
      </c>
      <c r="I16">
        <f t="shared" si="0"/>
        <v>0</v>
      </c>
    </row>
    <row r="17" spans="1:9" ht="21.95" customHeight="1" x14ac:dyDescent="0.3">
      <c r="A17" s="30"/>
      <c r="B17" s="30"/>
      <c r="C17" s="14" t="s">
        <v>293</v>
      </c>
      <c r="D17" s="23" t="str">
        <f>"(건강보험료)*"&amp;H17*100&amp;"%"</f>
        <v>(건강보험료)*11.52%</v>
      </c>
      <c r="E17" s="16"/>
      <c r="F17" s="15" t="s">
        <v>108</v>
      </c>
      <c r="G17" s="1" t="s">
        <v>294</v>
      </c>
      <c r="H17">
        <v>0.1152</v>
      </c>
      <c r="I17">
        <f t="shared" si="0"/>
        <v>0</v>
      </c>
    </row>
    <row r="18" spans="1:9" ht="21.95" customHeight="1" x14ac:dyDescent="0.3">
      <c r="A18" s="30"/>
      <c r="B18" s="30"/>
      <c r="C18" s="14" t="s">
        <v>295</v>
      </c>
      <c r="D18" s="23" t="str">
        <f>"(직.노)*"&amp;H18*100&amp;"%"</f>
        <v>(직.노)*2.3%</v>
      </c>
      <c r="E18" s="16"/>
      <c r="F18" s="15" t="s">
        <v>108</v>
      </c>
      <c r="G18" s="1" t="s">
        <v>296</v>
      </c>
      <c r="H18">
        <v>2.3E-2</v>
      </c>
      <c r="I18">
        <f t="shared" si="0"/>
        <v>0</v>
      </c>
    </row>
    <row r="19" spans="1:9" ht="21.95" customHeight="1" x14ac:dyDescent="0.3">
      <c r="A19" s="30"/>
      <c r="B19" s="30"/>
      <c r="C19" s="14" t="s">
        <v>297</v>
      </c>
      <c r="D19" s="23" t="str">
        <f>"(재+직.노+관급/1.1)*"&amp;H19*100&amp;"%"&amp;" &lt; (재+직.노)*2.93%*1.2"</f>
        <v>(재+직.노+관급/1.1)*2.93% &lt; (재+직.노)*2.93%*1.2</v>
      </c>
      <c r="E19" s="16"/>
      <c r="F19" s="15"/>
      <c r="G19" s="1" t="s">
        <v>298</v>
      </c>
      <c r="H19">
        <v>2.9300000000000003E-2</v>
      </c>
      <c r="I19">
        <f t="shared" si="0"/>
        <v>0</v>
      </c>
    </row>
    <row r="20" spans="1:9" ht="21.95" customHeight="1" x14ac:dyDescent="0.3">
      <c r="A20" s="30"/>
      <c r="B20" s="30"/>
      <c r="C20" s="14" t="s">
        <v>299</v>
      </c>
      <c r="D20" s="23" t="str">
        <f>"(재+노)*"&amp;H20*100&amp;"%"</f>
        <v>(재+노)*5.6%</v>
      </c>
      <c r="E20" s="16"/>
      <c r="F20" s="15" t="s">
        <v>108</v>
      </c>
      <c r="G20" s="1" t="s">
        <v>300</v>
      </c>
      <c r="H20">
        <v>5.5999999999999994E-2</v>
      </c>
      <c r="I20">
        <f t="shared" si="0"/>
        <v>0</v>
      </c>
    </row>
    <row r="21" spans="1:9" ht="21.95" customHeight="1" x14ac:dyDescent="0.3">
      <c r="A21" s="30"/>
      <c r="B21" s="30"/>
      <c r="C21" s="14" t="s">
        <v>301</v>
      </c>
      <c r="D21" s="23" t="str">
        <f>"(재+직.노+기.경)*"&amp;H21*100&amp;"%"</f>
        <v>(재+직.노+기.경)*0.3%</v>
      </c>
      <c r="E21" s="16"/>
      <c r="F21" s="15" t="s">
        <v>108</v>
      </c>
      <c r="G21" s="1" t="s">
        <v>302</v>
      </c>
      <c r="H21">
        <v>3.0000000000000001E-3</v>
      </c>
      <c r="I21">
        <f t="shared" si="0"/>
        <v>0</v>
      </c>
    </row>
    <row r="22" spans="1:9" ht="21.95" customHeight="1" x14ac:dyDescent="0.3">
      <c r="A22" s="30"/>
      <c r="B22" s="30"/>
      <c r="C22" s="14" t="s">
        <v>303</v>
      </c>
      <c r="D22" s="23" t="str">
        <f>"(재+직.노+기.경)*"&amp;H22*100&amp;"%"</f>
        <v>(재+직.노+기.경)*0.081%</v>
      </c>
      <c r="E22" s="16"/>
      <c r="F22" s="15" t="s">
        <v>108</v>
      </c>
      <c r="G22" s="1" t="s">
        <v>304</v>
      </c>
      <c r="H22">
        <v>8.1000000000000006E-4</v>
      </c>
      <c r="I22">
        <f t="shared" si="0"/>
        <v>0</v>
      </c>
    </row>
    <row r="23" spans="1:9" ht="21.95" customHeight="1" x14ac:dyDescent="0.3">
      <c r="A23" s="30"/>
      <c r="B23" s="30"/>
      <c r="C23" s="14" t="s">
        <v>305</v>
      </c>
      <c r="D23" s="23" t="str">
        <f>"(재+직.노+기.경)*"&amp;H23*100&amp;"%"&amp;"*(6/12)"</f>
        <v>(재+직.노+기.경)*0.0355%*(6/12)</v>
      </c>
      <c r="E23" s="16"/>
      <c r="F23" s="15" t="s">
        <v>108</v>
      </c>
      <c r="G23" s="1" t="s">
        <v>306</v>
      </c>
      <c r="H23">
        <v>3.5499999999999996E-4</v>
      </c>
      <c r="I23">
        <f t="shared" si="0"/>
        <v>0</v>
      </c>
    </row>
    <row r="24" spans="1:9" ht="21.95" customHeight="1" x14ac:dyDescent="0.3">
      <c r="A24" s="31"/>
      <c r="B24" s="31"/>
      <c r="C24" s="17" t="s">
        <v>307</v>
      </c>
      <c r="D24" s="22" t="str">
        <f>"(재+직.노+기.경)*"&amp;H24*100&amp;"%"</f>
        <v>(재+직.노+기.경)*0.07%</v>
      </c>
      <c r="E24" s="19"/>
      <c r="F24" s="18" t="s">
        <v>108</v>
      </c>
      <c r="G24" s="1" t="s">
        <v>308</v>
      </c>
      <c r="H24">
        <v>7.000000000000001E-4</v>
      </c>
      <c r="I24">
        <f t="shared" si="0"/>
        <v>0</v>
      </c>
    </row>
    <row r="25" spans="1:9" ht="21.95" customHeight="1" x14ac:dyDescent="0.3">
      <c r="A25" s="32"/>
      <c r="B25" s="32"/>
      <c r="C25" s="20" t="s">
        <v>276</v>
      </c>
      <c r="D25" s="21" t="s">
        <v>108</v>
      </c>
      <c r="E25" s="10"/>
      <c r="F25" s="21" t="s">
        <v>108</v>
      </c>
      <c r="G25" s="1" t="s">
        <v>309</v>
      </c>
      <c r="H25">
        <v>0</v>
      </c>
      <c r="I25">
        <f t="shared" si="0"/>
        <v>0</v>
      </c>
    </row>
    <row r="26" spans="1:9" ht="21.95" customHeight="1" x14ac:dyDescent="0.3">
      <c r="A26" s="32"/>
      <c r="B26" s="34" t="s">
        <v>310</v>
      </c>
      <c r="C26" s="35"/>
      <c r="D26" s="21" t="s">
        <v>108</v>
      </c>
      <c r="E26" s="10"/>
      <c r="F26" s="21" t="s">
        <v>108</v>
      </c>
      <c r="G26" s="1" t="s">
        <v>311</v>
      </c>
      <c r="H26">
        <v>0</v>
      </c>
      <c r="I26">
        <f t="shared" si="0"/>
        <v>0</v>
      </c>
    </row>
    <row r="27" spans="1:9" ht="21.95" customHeight="1" x14ac:dyDescent="0.3">
      <c r="A27" s="34" t="s">
        <v>312</v>
      </c>
      <c r="B27" s="35"/>
      <c r="C27" s="35"/>
      <c r="D27" s="8" t="str">
        <f>"(재+노+경)*"&amp;H27*100&amp;"%"</f>
        <v>(재+노+경)*6%</v>
      </c>
      <c r="E27" s="10"/>
      <c r="F27" s="21" t="s">
        <v>108</v>
      </c>
      <c r="G27" s="1" t="s">
        <v>313</v>
      </c>
      <c r="H27">
        <v>0.06</v>
      </c>
      <c r="I27">
        <f t="shared" si="0"/>
        <v>0</v>
      </c>
    </row>
    <row r="28" spans="1:9" ht="21.95" customHeight="1" x14ac:dyDescent="0.3">
      <c r="A28" s="34" t="s">
        <v>314</v>
      </c>
      <c r="B28" s="35"/>
      <c r="C28" s="35"/>
      <c r="D28" s="8" t="str">
        <f>"(노+경+일)*"&amp;H28*100&amp;"%"</f>
        <v>(노+경+일)*15%</v>
      </c>
      <c r="E28" s="10"/>
      <c r="F28" s="21" t="s">
        <v>108</v>
      </c>
      <c r="G28" s="1" t="s">
        <v>315</v>
      </c>
      <c r="H28">
        <v>0.15</v>
      </c>
      <c r="I28">
        <f>ROUNDDOWN((I11+I25+I27)*H28, 0)</f>
        <v>0</v>
      </c>
    </row>
    <row r="29" spans="1:9" ht="21.95" customHeight="1" x14ac:dyDescent="0.3">
      <c r="A29" s="34" t="s">
        <v>316</v>
      </c>
      <c r="B29" s="35"/>
      <c r="C29" s="35"/>
      <c r="D29" s="21" t="s">
        <v>108</v>
      </c>
      <c r="E29" s="10"/>
      <c r="F29" s="21" t="s">
        <v>108</v>
      </c>
      <c r="G29" s="1" t="s">
        <v>22</v>
      </c>
      <c r="H29">
        <v>0</v>
      </c>
      <c r="I29">
        <f>E29</f>
        <v>0</v>
      </c>
    </row>
    <row r="30" spans="1:9" ht="21.95" customHeight="1" x14ac:dyDescent="0.3">
      <c r="A30" s="34" t="s">
        <v>317</v>
      </c>
      <c r="B30" s="35"/>
      <c r="C30" s="35"/>
      <c r="D30" s="21" t="s">
        <v>108</v>
      </c>
      <c r="E30" s="10"/>
      <c r="F30" s="21" t="s">
        <v>108</v>
      </c>
      <c r="G30" s="1" t="s">
        <v>318</v>
      </c>
      <c r="H30">
        <v>0</v>
      </c>
      <c r="I30">
        <f>SUM(I26:I29)</f>
        <v>0</v>
      </c>
    </row>
    <row r="31" spans="1:9" ht="21.95" customHeight="1" x14ac:dyDescent="0.3">
      <c r="A31" s="34" t="s">
        <v>319</v>
      </c>
      <c r="B31" s="35"/>
      <c r="C31" s="35"/>
      <c r="D31" s="8" t="str">
        <f>"(총원가)*"&amp;H31*100&amp;"%"</f>
        <v>(총원가)*10%</v>
      </c>
      <c r="E31" s="10"/>
      <c r="F31" s="21" t="s">
        <v>108</v>
      </c>
      <c r="G31" s="1" t="s">
        <v>320</v>
      </c>
      <c r="H31">
        <v>0.1</v>
      </c>
      <c r="I31">
        <f>ROUNDDOWN((I30)*H31, 0)</f>
        <v>0</v>
      </c>
    </row>
    <row r="32" spans="1:9" ht="21.95" customHeight="1" x14ac:dyDescent="0.3">
      <c r="A32" s="34" t="s">
        <v>321</v>
      </c>
      <c r="B32" s="35"/>
      <c r="C32" s="35"/>
      <c r="D32" s="21" t="s">
        <v>108</v>
      </c>
      <c r="E32" s="10"/>
      <c r="F32" s="21" t="s">
        <v>108</v>
      </c>
      <c r="G32" s="1" t="s">
        <v>322</v>
      </c>
      <c r="H32">
        <v>0</v>
      </c>
      <c r="I32">
        <f>I30+I31</f>
        <v>0</v>
      </c>
    </row>
    <row r="33" spans="1:9" ht="21.95" customHeight="1" x14ac:dyDescent="0.3">
      <c r="A33" s="34" t="s">
        <v>323</v>
      </c>
      <c r="B33" s="35"/>
      <c r="C33" s="35"/>
      <c r="D33" s="21" t="s">
        <v>108</v>
      </c>
      <c r="E33" s="10">
        <f>집계표!AB28</f>
        <v>0</v>
      </c>
      <c r="F33" s="21" t="s">
        <v>108</v>
      </c>
      <c r="G33" s="1" t="s">
        <v>324</v>
      </c>
      <c r="H33">
        <v>0</v>
      </c>
      <c r="I33">
        <f>E33</f>
        <v>0</v>
      </c>
    </row>
    <row r="34" spans="1:9" ht="21.95" customHeight="1" x14ac:dyDescent="0.3">
      <c r="A34" s="34" t="s">
        <v>325</v>
      </c>
      <c r="B34" s="35"/>
      <c r="C34" s="35"/>
      <c r="D34" s="21" t="s">
        <v>108</v>
      </c>
      <c r="E34" s="10">
        <f>집계표!AA28</f>
        <v>0</v>
      </c>
      <c r="F34" s="21" t="s">
        <v>108</v>
      </c>
      <c r="G34" s="1" t="s">
        <v>326</v>
      </c>
      <c r="H34">
        <v>0</v>
      </c>
      <c r="I34">
        <f>E34</f>
        <v>0</v>
      </c>
    </row>
    <row r="35" spans="1:9" ht="21.95" customHeight="1" x14ac:dyDescent="0.3">
      <c r="A35" s="34" t="s">
        <v>327</v>
      </c>
      <c r="B35" s="35"/>
      <c r="C35" s="35"/>
      <c r="D35" s="21" t="s">
        <v>108</v>
      </c>
      <c r="E35" s="48">
        <v>280220000</v>
      </c>
      <c r="F35" s="21" t="s">
        <v>108</v>
      </c>
      <c r="H35">
        <v>0</v>
      </c>
      <c r="I35">
        <f>I32+I33+I34</f>
        <v>0</v>
      </c>
    </row>
  </sheetData>
  <mergeCells count="20">
    <mergeCell ref="A1:F1"/>
    <mergeCell ref="A2:F2"/>
    <mergeCell ref="A3:C4"/>
    <mergeCell ref="D3:D4"/>
    <mergeCell ref="E3:E4"/>
    <mergeCell ref="F3:F4"/>
    <mergeCell ref="A5:A26"/>
    <mergeCell ref="A32:C32"/>
    <mergeCell ref="A33:C33"/>
    <mergeCell ref="A34:C34"/>
    <mergeCell ref="A35:C35"/>
    <mergeCell ref="B26:C26"/>
    <mergeCell ref="A27:C27"/>
    <mergeCell ref="A28:C28"/>
    <mergeCell ref="A29:C29"/>
    <mergeCell ref="A30:C30"/>
    <mergeCell ref="A31:C31"/>
    <mergeCell ref="B5:B8"/>
    <mergeCell ref="B9:B11"/>
    <mergeCell ref="B12:B25"/>
  </mergeCells>
  <phoneticPr fontId="1" type="noConversion"/>
  <conditionalFormatting sqref="A5:F35">
    <cfRule type="containsText" dxfId="15" priority="1" stopIfTrue="1" operator="containsText" text=".">
      <formula>NOT(ISERROR(SEARCH(".",A5)))</formula>
    </cfRule>
    <cfRule type="notContainsText" dxfId="14" priority="2" stopIfTrue="1" operator="notContains" text=".">
      <formula>ISERROR(SEARCH(".",A5))</formula>
    </cfRule>
  </conditionalFormatting>
  <pageMargins left="0.65565131130262255" right="0.41666666666666669" top="0.85250170500341005" bottom="0.34722222222222221" header="6.9444444444444448E-2" footer="6.9444444444444448E-2"/>
  <pageSetup paperSize="9" scale="63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2"/>
  <sheetViews>
    <sheetView view="pageBreakPreview" zoomScale="60" zoomScaleNormal="100" workbookViewId="0">
      <selection activeCell="G65" sqref="G65"/>
    </sheetView>
  </sheetViews>
  <sheetFormatPr defaultRowHeight="16.5" x14ac:dyDescent="0.3"/>
  <cols>
    <col min="1" max="1" width="50.625" style="2" customWidth="1"/>
    <col min="2" max="2" width="25.625" style="2" customWidth="1"/>
    <col min="3" max="4" width="5.625" style="3" customWidth="1"/>
    <col min="5" max="12" width="16.625" style="4" customWidth="1"/>
    <col min="13" max="13" width="14.625" style="2" customWidth="1"/>
    <col min="14" max="38" width="8.625" hidden="1" customWidth="1"/>
  </cols>
  <sheetData>
    <row r="1" spans="1:38" ht="30" customHeight="1" x14ac:dyDescent="0.3">
      <c r="A1" s="36" t="s">
        <v>259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38" ht="30" customHeigh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38" ht="30" customHeight="1" x14ac:dyDescent="0.3">
      <c r="A3" s="45" t="s">
        <v>232</v>
      </c>
      <c r="B3" s="45" t="s">
        <v>233</v>
      </c>
      <c r="C3" s="45" t="s">
        <v>5</v>
      </c>
      <c r="D3" s="45" t="s">
        <v>260</v>
      </c>
      <c r="E3" s="45" t="s">
        <v>138</v>
      </c>
      <c r="F3" s="45"/>
      <c r="G3" s="45" t="s">
        <v>139</v>
      </c>
      <c r="H3" s="45"/>
      <c r="I3" s="45" t="s">
        <v>140</v>
      </c>
      <c r="J3" s="45"/>
      <c r="K3" s="45" t="s">
        <v>141</v>
      </c>
      <c r="L3" s="45"/>
      <c r="M3" s="45" t="s">
        <v>234</v>
      </c>
    </row>
    <row r="4" spans="1:38" ht="30" customHeight="1" x14ac:dyDescent="0.3">
      <c r="A4" s="45"/>
      <c r="B4" s="45"/>
      <c r="C4" s="45"/>
      <c r="D4" s="45"/>
      <c r="E4" s="26" t="s">
        <v>99</v>
      </c>
      <c r="F4" s="26" t="s">
        <v>196</v>
      </c>
      <c r="G4" s="26" t="s">
        <v>99</v>
      </c>
      <c r="H4" s="26" t="s">
        <v>196</v>
      </c>
      <c r="I4" s="26" t="s">
        <v>99</v>
      </c>
      <c r="J4" s="26" t="s">
        <v>196</v>
      </c>
      <c r="K4" s="26" t="s">
        <v>99</v>
      </c>
      <c r="L4" s="26" t="s">
        <v>196</v>
      </c>
      <c r="M4" s="45"/>
      <c r="N4" t="s">
        <v>101</v>
      </c>
      <c r="O4" t="s">
        <v>102</v>
      </c>
      <c r="P4" t="s">
        <v>103</v>
      </c>
      <c r="Q4" t="s">
        <v>104</v>
      </c>
      <c r="R4" t="s">
        <v>110</v>
      </c>
      <c r="S4" t="s">
        <v>235</v>
      </c>
      <c r="T4" t="s">
        <v>236</v>
      </c>
      <c r="U4" t="s">
        <v>237</v>
      </c>
      <c r="V4" t="s">
        <v>238</v>
      </c>
      <c r="W4" t="s">
        <v>239</v>
      </c>
      <c r="X4" t="s">
        <v>240</v>
      </c>
      <c r="Y4" t="s">
        <v>241</v>
      </c>
      <c r="Z4" t="s">
        <v>242</v>
      </c>
      <c r="AA4" t="s">
        <v>243</v>
      </c>
      <c r="AB4" t="s">
        <v>244</v>
      </c>
      <c r="AC4" t="s">
        <v>245</v>
      </c>
      <c r="AD4" t="s">
        <v>246</v>
      </c>
      <c r="AE4" t="s">
        <v>247</v>
      </c>
      <c r="AF4" t="s">
        <v>248</v>
      </c>
      <c r="AG4" t="s">
        <v>249</v>
      </c>
      <c r="AH4" t="s">
        <v>250</v>
      </c>
      <c r="AI4" t="s">
        <v>251</v>
      </c>
      <c r="AJ4" t="s">
        <v>252</v>
      </c>
      <c r="AK4" t="s">
        <v>253</v>
      </c>
      <c r="AL4" t="s">
        <v>254</v>
      </c>
    </row>
    <row r="5" spans="1:38" ht="30" customHeight="1" x14ac:dyDescent="0.3">
      <c r="A5" s="27" t="s">
        <v>0</v>
      </c>
      <c r="B5" s="28"/>
      <c r="C5" s="24" t="s">
        <v>115</v>
      </c>
      <c r="D5" s="25">
        <v>1</v>
      </c>
      <c r="E5" s="5"/>
      <c r="F5" s="5"/>
      <c r="G5" s="5"/>
      <c r="H5" s="5"/>
      <c r="I5" s="5"/>
      <c r="J5" s="5"/>
      <c r="K5" s="5"/>
      <c r="L5" s="5"/>
      <c r="M5" s="28"/>
      <c r="Q5">
        <v>1</v>
      </c>
      <c r="R5">
        <f>D5*R52</f>
        <v>0</v>
      </c>
      <c r="S5">
        <f>D5*S52</f>
        <v>0</v>
      </c>
      <c r="T5">
        <f>D5*T52</f>
        <v>0</v>
      </c>
      <c r="U5">
        <f>D5*U52</f>
        <v>0</v>
      </c>
      <c r="V5">
        <f>D5*V52</f>
        <v>0</v>
      </c>
      <c r="W5">
        <f>D5*W52</f>
        <v>0</v>
      </c>
      <c r="X5">
        <f>D5*X52</f>
        <v>0</v>
      </c>
      <c r="Y5">
        <f>D5*Y52</f>
        <v>0</v>
      </c>
      <c r="Z5">
        <f>D5*Z52</f>
        <v>0</v>
      </c>
      <c r="AA5">
        <f>D5*AA52</f>
        <v>0</v>
      </c>
      <c r="AB5">
        <f>D5*AB52</f>
        <v>0</v>
      </c>
      <c r="AC5">
        <f>D5*AC52</f>
        <v>0</v>
      </c>
      <c r="AD5">
        <f>D5*AD52</f>
        <v>0</v>
      </c>
      <c r="AE5">
        <f>D5*AE52</f>
        <v>0</v>
      </c>
      <c r="AF5">
        <f>D5*AF52</f>
        <v>0</v>
      </c>
      <c r="AG5">
        <f>D5*AG52</f>
        <v>0</v>
      </c>
      <c r="AH5">
        <f>D5*AH52</f>
        <v>0</v>
      </c>
      <c r="AI5">
        <f>D5*AI52</f>
        <v>0</v>
      </c>
      <c r="AJ5">
        <f>D5*AJ52</f>
        <v>0</v>
      </c>
      <c r="AK5">
        <f>D5*AK52</f>
        <v>0</v>
      </c>
      <c r="AL5">
        <f>D5*AL52</f>
        <v>0</v>
      </c>
    </row>
    <row r="6" spans="1:38" ht="30" customHeight="1" x14ac:dyDescent="0.3">
      <c r="A6" s="28"/>
      <c r="B6" s="28"/>
      <c r="C6" s="25"/>
      <c r="D6" s="25"/>
      <c r="E6" s="5"/>
      <c r="F6" s="5"/>
      <c r="G6" s="5"/>
      <c r="H6" s="5"/>
      <c r="I6" s="5"/>
      <c r="J6" s="5"/>
      <c r="K6" s="5"/>
      <c r="L6" s="5"/>
      <c r="M6" s="28"/>
    </row>
    <row r="7" spans="1:38" ht="30" customHeight="1" x14ac:dyDescent="0.3">
      <c r="A7" s="28"/>
      <c r="B7" s="28"/>
      <c r="C7" s="25"/>
      <c r="D7" s="25"/>
      <c r="E7" s="5"/>
      <c r="F7" s="5"/>
      <c r="G7" s="5"/>
      <c r="H7" s="5"/>
      <c r="I7" s="5"/>
      <c r="J7" s="5"/>
      <c r="K7" s="5"/>
      <c r="L7" s="5"/>
      <c r="M7" s="28"/>
    </row>
    <row r="8" spans="1:38" ht="30" customHeight="1" x14ac:dyDescent="0.3">
      <c r="A8" s="28"/>
      <c r="B8" s="28"/>
      <c r="C8" s="25"/>
      <c r="D8" s="25"/>
      <c r="E8" s="5"/>
      <c r="F8" s="5"/>
      <c r="G8" s="5"/>
      <c r="H8" s="5"/>
      <c r="I8" s="5"/>
      <c r="J8" s="5"/>
      <c r="K8" s="5"/>
      <c r="L8" s="5"/>
      <c r="M8" s="28"/>
    </row>
    <row r="9" spans="1:38" ht="30" customHeight="1" x14ac:dyDescent="0.3">
      <c r="A9" s="28"/>
      <c r="B9" s="28"/>
      <c r="C9" s="25"/>
      <c r="D9" s="25"/>
      <c r="E9" s="5"/>
      <c r="F9" s="5"/>
      <c r="G9" s="5"/>
      <c r="H9" s="5"/>
      <c r="I9" s="5"/>
      <c r="J9" s="5"/>
      <c r="K9" s="5"/>
      <c r="L9" s="5"/>
      <c r="M9" s="28"/>
    </row>
    <row r="10" spans="1:38" ht="30" customHeight="1" x14ac:dyDescent="0.3">
      <c r="A10" s="28"/>
      <c r="B10" s="28"/>
      <c r="C10" s="25"/>
      <c r="D10" s="25"/>
      <c r="E10" s="5"/>
      <c r="F10" s="5"/>
      <c r="G10" s="5"/>
      <c r="H10" s="5"/>
      <c r="I10" s="5"/>
      <c r="J10" s="5"/>
      <c r="K10" s="5"/>
      <c r="L10" s="5"/>
      <c r="M10" s="28"/>
    </row>
    <row r="11" spans="1:38" ht="30" customHeight="1" x14ac:dyDescent="0.3">
      <c r="A11" s="28"/>
      <c r="B11" s="28"/>
      <c r="C11" s="25"/>
      <c r="D11" s="25"/>
      <c r="E11" s="5"/>
      <c r="F11" s="5"/>
      <c r="G11" s="5"/>
      <c r="H11" s="5"/>
      <c r="I11" s="5"/>
      <c r="J11" s="5"/>
      <c r="K11" s="5"/>
      <c r="L11" s="5"/>
      <c r="M11" s="28"/>
    </row>
    <row r="12" spans="1:38" ht="30" customHeight="1" x14ac:dyDescent="0.3">
      <c r="A12" s="28"/>
      <c r="B12" s="28"/>
      <c r="C12" s="25"/>
      <c r="D12" s="25"/>
      <c r="E12" s="5"/>
      <c r="F12" s="5"/>
      <c r="G12" s="5"/>
      <c r="H12" s="5"/>
      <c r="I12" s="5"/>
      <c r="J12" s="5"/>
      <c r="K12" s="5"/>
      <c r="L12" s="5"/>
      <c r="M12" s="28"/>
    </row>
    <row r="13" spans="1:38" ht="30" customHeight="1" x14ac:dyDescent="0.3">
      <c r="A13" s="28"/>
      <c r="B13" s="28"/>
      <c r="C13" s="25"/>
      <c r="D13" s="25"/>
      <c r="E13" s="5"/>
      <c r="F13" s="5"/>
      <c r="G13" s="5"/>
      <c r="H13" s="5"/>
      <c r="I13" s="5"/>
      <c r="J13" s="5"/>
      <c r="K13" s="5"/>
      <c r="L13" s="5"/>
      <c r="M13" s="28"/>
    </row>
    <row r="14" spans="1:38" ht="30" customHeight="1" x14ac:dyDescent="0.3">
      <c r="A14" s="28"/>
      <c r="B14" s="28"/>
      <c r="C14" s="25"/>
      <c r="D14" s="25"/>
      <c r="E14" s="5"/>
      <c r="F14" s="5"/>
      <c r="G14" s="5"/>
      <c r="H14" s="5"/>
      <c r="I14" s="5"/>
      <c r="J14" s="5"/>
      <c r="K14" s="5"/>
      <c r="L14" s="5"/>
      <c r="M14" s="28"/>
    </row>
    <row r="15" spans="1:38" ht="30" customHeight="1" x14ac:dyDescent="0.3">
      <c r="A15" s="28"/>
      <c r="B15" s="28"/>
      <c r="C15" s="25"/>
      <c r="D15" s="25"/>
      <c r="E15" s="5"/>
      <c r="F15" s="5"/>
      <c r="G15" s="5"/>
      <c r="H15" s="5"/>
      <c r="I15" s="5"/>
      <c r="J15" s="5"/>
      <c r="K15" s="5"/>
      <c r="L15" s="5"/>
      <c r="M15" s="28"/>
    </row>
    <row r="16" spans="1:38" ht="30" customHeight="1" x14ac:dyDescent="0.3">
      <c r="A16" s="28"/>
      <c r="B16" s="28"/>
      <c r="C16" s="25"/>
      <c r="D16" s="25"/>
      <c r="E16" s="5"/>
      <c r="F16" s="5"/>
      <c r="G16" s="5"/>
      <c r="H16" s="5"/>
      <c r="I16" s="5"/>
      <c r="J16" s="5"/>
      <c r="K16" s="5"/>
      <c r="L16" s="5"/>
      <c r="M16" s="28"/>
    </row>
    <row r="17" spans="1:38" ht="30" customHeight="1" x14ac:dyDescent="0.3">
      <c r="A17" s="28"/>
      <c r="B17" s="28"/>
      <c r="C17" s="25"/>
      <c r="D17" s="25"/>
      <c r="E17" s="5"/>
      <c r="F17" s="5"/>
      <c r="G17" s="5"/>
      <c r="H17" s="5"/>
      <c r="I17" s="5"/>
      <c r="J17" s="5"/>
      <c r="K17" s="5"/>
      <c r="L17" s="5"/>
      <c r="M17" s="28"/>
    </row>
    <row r="18" spans="1:38" ht="30" customHeight="1" x14ac:dyDescent="0.3">
      <c r="A18" s="28"/>
      <c r="B18" s="28"/>
      <c r="C18" s="25"/>
      <c r="D18" s="25"/>
      <c r="E18" s="5"/>
      <c r="F18" s="5"/>
      <c r="G18" s="5"/>
      <c r="H18" s="5"/>
      <c r="I18" s="5"/>
      <c r="J18" s="5"/>
      <c r="K18" s="5"/>
      <c r="L18" s="5"/>
      <c r="M18" s="28"/>
    </row>
    <row r="19" spans="1:38" ht="30" customHeight="1" x14ac:dyDescent="0.3">
      <c r="A19" s="28"/>
      <c r="B19" s="28"/>
      <c r="C19" s="25"/>
      <c r="D19" s="25"/>
      <c r="E19" s="5"/>
      <c r="F19" s="5"/>
      <c r="G19" s="5"/>
      <c r="H19" s="5"/>
      <c r="I19" s="5"/>
      <c r="J19" s="5"/>
      <c r="K19" s="5"/>
      <c r="L19" s="5"/>
      <c r="M19" s="28"/>
    </row>
    <row r="20" spans="1:38" ht="30" customHeight="1" x14ac:dyDescent="0.3">
      <c r="A20" s="28"/>
      <c r="B20" s="28"/>
      <c r="C20" s="25"/>
      <c r="D20" s="25"/>
      <c r="E20" s="5"/>
      <c r="F20" s="5"/>
      <c r="G20" s="5"/>
      <c r="H20" s="5"/>
      <c r="I20" s="5"/>
      <c r="J20" s="5"/>
      <c r="K20" s="5"/>
      <c r="L20" s="5"/>
      <c r="M20" s="28"/>
    </row>
    <row r="21" spans="1:38" ht="30" customHeight="1" x14ac:dyDescent="0.3">
      <c r="A21" s="28"/>
      <c r="B21" s="28"/>
      <c r="C21" s="25"/>
      <c r="D21" s="25"/>
      <c r="E21" s="5"/>
      <c r="F21" s="5"/>
      <c r="G21" s="5"/>
      <c r="H21" s="5"/>
      <c r="I21" s="5"/>
      <c r="J21" s="5"/>
      <c r="K21" s="5"/>
      <c r="L21" s="5"/>
      <c r="M21" s="28"/>
    </row>
    <row r="22" spans="1:38" ht="30" customHeight="1" x14ac:dyDescent="0.3">
      <c r="A22" s="28"/>
      <c r="B22" s="28"/>
      <c r="C22" s="25"/>
      <c r="D22" s="25"/>
      <c r="E22" s="5"/>
      <c r="F22" s="5"/>
      <c r="G22" s="5"/>
      <c r="H22" s="5"/>
      <c r="I22" s="5"/>
      <c r="J22" s="5"/>
      <c r="K22" s="5"/>
      <c r="L22" s="5"/>
      <c r="M22" s="28"/>
    </row>
    <row r="23" spans="1:38" ht="30" customHeight="1" x14ac:dyDescent="0.3">
      <c r="A23" s="28"/>
      <c r="B23" s="28"/>
      <c r="C23" s="25"/>
      <c r="D23" s="25"/>
      <c r="E23" s="5"/>
      <c r="F23" s="5"/>
      <c r="G23" s="5"/>
      <c r="H23" s="5"/>
      <c r="I23" s="5"/>
      <c r="J23" s="5"/>
      <c r="K23" s="5"/>
      <c r="L23" s="5"/>
      <c r="M23" s="28"/>
    </row>
    <row r="24" spans="1:38" ht="30" customHeight="1" x14ac:dyDescent="0.3">
      <c r="A24" s="28"/>
      <c r="B24" s="28"/>
      <c r="C24" s="25"/>
      <c r="D24" s="25"/>
      <c r="E24" s="5"/>
      <c r="F24" s="5"/>
      <c r="G24" s="5"/>
      <c r="H24" s="5"/>
      <c r="I24" s="5"/>
      <c r="J24" s="5"/>
      <c r="K24" s="5"/>
      <c r="L24" s="5"/>
      <c r="M24" s="28"/>
    </row>
    <row r="25" spans="1:38" ht="30" customHeight="1" x14ac:dyDescent="0.3">
      <c r="A25" s="28"/>
      <c r="B25" s="28"/>
      <c r="C25" s="25"/>
      <c r="D25" s="25"/>
      <c r="E25" s="5"/>
      <c r="F25" s="5"/>
      <c r="G25" s="5"/>
      <c r="H25" s="5"/>
      <c r="I25" s="5"/>
      <c r="J25" s="5"/>
      <c r="K25" s="5"/>
      <c r="L25" s="5"/>
      <c r="M25" s="28"/>
    </row>
    <row r="26" spans="1:38" ht="30" customHeight="1" x14ac:dyDescent="0.3">
      <c r="A26" s="28"/>
      <c r="B26" s="28"/>
      <c r="C26" s="25"/>
      <c r="D26" s="25"/>
      <c r="E26" s="5"/>
      <c r="F26" s="5"/>
      <c r="G26" s="5"/>
      <c r="H26" s="5"/>
      <c r="I26" s="5"/>
      <c r="J26" s="5"/>
      <c r="K26" s="5"/>
      <c r="L26" s="5"/>
      <c r="M26" s="28"/>
    </row>
    <row r="27" spans="1:38" ht="30" customHeight="1" x14ac:dyDescent="0.3">
      <c r="A27" s="28"/>
      <c r="B27" s="28"/>
      <c r="C27" s="25"/>
      <c r="D27" s="25"/>
      <c r="E27" s="5"/>
      <c r="F27" s="5"/>
      <c r="G27" s="5"/>
      <c r="H27" s="5"/>
      <c r="I27" s="5"/>
      <c r="J27" s="5"/>
      <c r="K27" s="5"/>
      <c r="L27" s="5"/>
      <c r="M27" s="28"/>
    </row>
    <row r="28" spans="1:38" ht="30" customHeight="1" x14ac:dyDescent="0.3">
      <c r="A28" s="7" t="s">
        <v>118</v>
      </c>
      <c r="B28" s="8"/>
      <c r="C28" s="9"/>
      <c r="D28" s="9"/>
      <c r="E28" s="5"/>
      <c r="F28" s="10">
        <f>SUMIF(Q5:Q5, "1", F5:F5)</f>
        <v>0</v>
      </c>
      <c r="G28" s="5"/>
      <c r="H28" s="10">
        <f>SUMIF(Q5:Q5, "1", H5:H5)</f>
        <v>0</v>
      </c>
      <c r="I28" s="5"/>
      <c r="J28" s="10">
        <f>SUMIF(Q5:Q5, "1", J5:J5)</f>
        <v>0</v>
      </c>
      <c r="K28" s="5"/>
      <c r="L28" s="10">
        <f>F28+H28+J28</f>
        <v>0</v>
      </c>
      <c r="M28" s="8"/>
      <c r="R28">
        <f t="shared" ref="R28:AL28" si="0">SUM(R5:R5)</f>
        <v>0</v>
      </c>
      <c r="S28">
        <f t="shared" si="0"/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  <c r="AD28">
        <f t="shared" si="0"/>
        <v>0</v>
      </c>
      <c r="AE28">
        <f t="shared" si="0"/>
        <v>0</v>
      </c>
      <c r="AF28">
        <f t="shared" si="0"/>
        <v>0</v>
      </c>
      <c r="AG28">
        <f t="shared" si="0"/>
        <v>0</v>
      </c>
      <c r="AH28">
        <f t="shared" si="0"/>
        <v>0</v>
      </c>
      <c r="AI28">
        <f t="shared" si="0"/>
        <v>0</v>
      </c>
      <c r="AJ28">
        <f t="shared" si="0"/>
        <v>0</v>
      </c>
      <c r="AK28">
        <f t="shared" si="0"/>
        <v>0</v>
      </c>
      <c r="AL28">
        <f t="shared" si="0"/>
        <v>0</v>
      </c>
    </row>
    <row r="29" spans="1:38" ht="30" customHeight="1" x14ac:dyDescent="0.3">
      <c r="A29" s="27" t="s">
        <v>0</v>
      </c>
      <c r="B29" s="28"/>
      <c r="C29" s="25"/>
      <c r="D29" s="25"/>
      <c r="E29" s="5"/>
      <c r="F29" s="5"/>
      <c r="G29" s="5"/>
      <c r="H29" s="5"/>
      <c r="I29" s="5"/>
      <c r="J29" s="5"/>
      <c r="K29" s="5"/>
      <c r="L29" s="5"/>
      <c r="M29" s="28"/>
    </row>
    <row r="30" spans="1:38" ht="30" customHeight="1" x14ac:dyDescent="0.3">
      <c r="A30" s="27" t="s">
        <v>261</v>
      </c>
      <c r="B30" s="28"/>
      <c r="C30" s="24" t="s">
        <v>115</v>
      </c>
      <c r="D30" s="25">
        <v>1</v>
      </c>
      <c r="E30" s="5"/>
      <c r="F30" s="5"/>
      <c r="G30" s="5"/>
      <c r="H30" s="5"/>
      <c r="I30" s="5"/>
      <c r="J30" s="5"/>
      <c r="K30" s="5"/>
      <c r="L30" s="5"/>
      <c r="M30" s="28"/>
      <c r="Q30">
        <v>1</v>
      </c>
      <c r="R30">
        <f>D30*내역서!R28</f>
        <v>0</v>
      </c>
      <c r="S30">
        <f>D30*내역서!S28</f>
        <v>0</v>
      </c>
      <c r="T30">
        <f>D30*내역서!T28</f>
        <v>0</v>
      </c>
      <c r="U30">
        <f>D30*내역서!U28</f>
        <v>0</v>
      </c>
      <c r="V30">
        <f>D30*내역서!V28</f>
        <v>0</v>
      </c>
      <c r="W30">
        <f>D30*내역서!W28</f>
        <v>0</v>
      </c>
      <c r="X30">
        <f>D30*내역서!X28</f>
        <v>0</v>
      </c>
      <c r="Y30">
        <f>D30*내역서!Y28</f>
        <v>0</v>
      </c>
      <c r="Z30">
        <f>D30*내역서!Z28</f>
        <v>0</v>
      </c>
      <c r="AA30">
        <f>D30*내역서!AA28</f>
        <v>0</v>
      </c>
      <c r="AB30">
        <f>D30*내역서!AB28</f>
        <v>0</v>
      </c>
      <c r="AC30">
        <f>D30*내역서!AC28</f>
        <v>0</v>
      </c>
      <c r="AD30">
        <f>D30*내역서!AD28</f>
        <v>0</v>
      </c>
      <c r="AE30">
        <f>D30*내역서!AE28</f>
        <v>0</v>
      </c>
      <c r="AF30">
        <f>D30*내역서!AF28</f>
        <v>0</v>
      </c>
      <c r="AG30">
        <f>D30*내역서!AG28</f>
        <v>0</v>
      </c>
      <c r="AH30">
        <f>D30*내역서!AH28</f>
        <v>0</v>
      </c>
      <c r="AI30">
        <f>D30*내역서!AI28</f>
        <v>0</v>
      </c>
      <c r="AJ30">
        <f>D30*내역서!AJ28</f>
        <v>0</v>
      </c>
      <c r="AK30">
        <f>D30*내역서!AK28</f>
        <v>0</v>
      </c>
      <c r="AL30">
        <f>D30*내역서!AL28</f>
        <v>0</v>
      </c>
    </row>
    <row r="31" spans="1:38" ht="30" customHeight="1" x14ac:dyDescent="0.3">
      <c r="A31" s="27" t="s">
        <v>262</v>
      </c>
      <c r="B31" s="28"/>
      <c r="C31" s="24" t="s">
        <v>115</v>
      </c>
      <c r="D31" s="25">
        <v>1</v>
      </c>
      <c r="E31" s="5"/>
      <c r="F31" s="5"/>
      <c r="G31" s="5"/>
      <c r="H31" s="5"/>
      <c r="I31" s="5"/>
      <c r="J31" s="5"/>
      <c r="K31" s="5"/>
      <c r="L31" s="5"/>
      <c r="M31" s="28"/>
      <c r="Q31">
        <v>1</v>
      </c>
      <c r="R31">
        <f>D31*내역서!R52</f>
        <v>0</v>
      </c>
      <c r="S31">
        <f>D31*내역서!S52</f>
        <v>0</v>
      </c>
      <c r="T31">
        <f>D31*내역서!T52</f>
        <v>0</v>
      </c>
      <c r="U31">
        <f>D31*내역서!U52</f>
        <v>0</v>
      </c>
      <c r="V31">
        <f>D31*내역서!V52</f>
        <v>0</v>
      </c>
      <c r="W31">
        <f>D31*내역서!W52</f>
        <v>0</v>
      </c>
      <c r="X31">
        <f>D31*내역서!X52</f>
        <v>0</v>
      </c>
      <c r="Y31">
        <f>D31*내역서!Y52</f>
        <v>0</v>
      </c>
      <c r="Z31">
        <f>D31*내역서!Z52</f>
        <v>0</v>
      </c>
      <c r="AA31">
        <f>D31*내역서!AA52</f>
        <v>0</v>
      </c>
      <c r="AB31">
        <f>D31*내역서!AB52</f>
        <v>0</v>
      </c>
      <c r="AC31">
        <f>D31*내역서!AC52</f>
        <v>0</v>
      </c>
      <c r="AD31">
        <f>D31*내역서!AD52</f>
        <v>0</v>
      </c>
      <c r="AE31">
        <f>D31*내역서!AE52</f>
        <v>0</v>
      </c>
      <c r="AF31">
        <f>D31*내역서!AF52</f>
        <v>0</v>
      </c>
      <c r="AG31">
        <f>D31*내역서!AG52</f>
        <v>0</v>
      </c>
      <c r="AH31">
        <f>D31*내역서!AH52</f>
        <v>0</v>
      </c>
      <c r="AI31">
        <f>D31*내역서!AI52</f>
        <v>0</v>
      </c>
      <c r="AJ31">
        <f>D31*내역서!AJ52</f>
        <v>0</v>
      </c>
      <c r="AK31">
        <f>D31*내역서!AK52</f>
        <v>0</v>
      </c>
      <c r="AL31">
        <f>D31*내역서!AL52</f>
        <v>0</v>
      </c>
    </row>
    <row r="32" spans="1:38" ht="30" customHeight="1" x14ac:dyDescent="0.3">
      <c r="A32" s="27" t="s">
        <v>263</v>
      </c>
      <c r="B32" s="27" t="s">
        <v>108</v>
      </c>
      <c r="C32" s="24" t="s">
        <v>115</v>
      </c>
      <c r="D32" s="25">
        <v>1</v>
      </c>
      <c r="E32" s="5"/>
      <c r="F32" s="5"/>
      <c r="G32" s="5"/>
      <c r="H32" s="5"/>
      <c r="I32" s="5"/>
      <c r="J32" s="5"/>
      <c r="K32" s="5"/>
      <c r="L32" s="5"/>
      <c r="M32" s="28"/>
      <c r="Q32">
        <v>1</v>
      </c>
      <c r="R32">
        <f>D32*내역서!R76</f>
        <v>0</v>
      </c>
      <c r="S32">
        <f>D32*내역서!S76</f>
        <v>0</v>
      </c>
      <c r="T32">
        <f>D32*내역서!T76</f>
        <v>0</v>
      </c>
      <c r="U32">
        <f>D32*내역서!U76</f>
        <v>0</v>
      </c>
      <c r="V32">
        <f>D32*내역서!V76</f>
        <v>0</v>
      </c>
      <c r="W32">
        <f>D32*내역서!W76</f>
        <v>0</v>
      </c>
      <c r="X32">
        <f>D32*내역서!X76</f>
        <v>0</v>
      </c>
      <c r="Y32">
        <f>D32*내역서!Y76</f>
        <v>0</v>
      </c>
      <c r="Z32">
        <f>D32*내역서!Z76</f>
        <v>0</v>
      </c>
      <c r="AA32">
        <f>D32*내역서!AA76</f>
        <v>0</v>
      </c>
      <c r="AB32">
        <f>D32*내역서!AB76</f>
        <v>0</v>
      </c>
      <c r="AC32">
        <f>D32*내역서!AC76</f>
        <v>0</v>
      </c>
      <c r="AD32">
        <f>D32*내역서!AD76</f>
        <v>0</v>
      </c>
      <c r="AE32">
        <f>D32*내역서!AE76</f>
        <v>0</v>
      </c>
      <c r="AF32">
        <f>D32*내역서!AF76</f>
        <v>0</v>
      </c>
      <c r="AG32">
        <f>D32*내역서!AG76</f>
        <v>0</v>
      </c>
      <c r="AH32">
        <f>D32*내역서!AH76</f>
        <v>0</v>
      </c>
      <c r="AI32">
        <f>D32*내역서!AI76</f>
        <v>0</v>
      </c>
      <c r="AJ32">
        <f>D32*내역서!AJ76</f>
        <v>0</v>
      </c>
      <c r="AK32">
        <f>D32*내역서!AK76</f>
        <v>0</v>
      </c>
      <c r="AL32">
        <f>D32*내역서!AL76</f>
        <v>0</v>
      </c>
    </row>
    <row r="33" spans="1:38" ht="30" customHeight="1" x14ac:dyDescent="0.3">
      <c r="A33" s="27" t="s">
        <v>264</v>
      </c>
      <c r="B33" s="28"/>
      <c r="C33" s="24" t="s">
        <v>115</v>
      </c>
      <c r="D33" s="25">
        <v>1</v>
      </c>
      <c r="E33" s="5"/>
      <c r="F33" s="5"/>
      <c r="G33" s="5"/>
      <c r="H33" s="5"/>
      <c r="I33" s="5"/>
      <c r="J33" s="5"/>
      <c r="K33" s="5"/>
      <c r="L33" s="5"/>
      <c r="M33" s="28"/>
      <c r="Q33">
        <v>1</v>
      </c>
      <c r="R33">
        <f>D33*내역서!R100</f>
        <v>0</v>
      </c>
      <c r="S33">
        <f>D33*내역서!S100</f>
        <v>0</v>
      </c>
      <c r="T33">
        <f>D33*내역서!T100</f>
        <v>0</v>
      </c>
      <c r="U33">
        <f>D33*내역서!U100</f>
        <v>0</v>
      </c>
      <c r="V33">
        <f>D33*내역서!V100</f>
        <v>0</v>
      </c>
      <c r="W33">
        <f>D33*내역서!W100</f>
        <v>0</v>
      </c>
      <c r="X33">
        <f>D33*내역서!X100</f>
        <v>0</v>
      </c>
      <c r="Y33">
        <f>D33*내역서!Y100</f>
        <v>0</v>
      </c>
      <c r="Z33">
        <f>D33*내역서!Z100</f>
        <v>0</v>
      </c>
      <c r="AA33">
        <f>D33*내역서!AA100</f>
        <v>0</v>
      </c>
      <c r="AB33">
        <f>D33*내역서!AB100</f>
        <v>0</v>
      </c>
      <c r="AC33">
        <f>D33*내역서!AC100</f>
        <v>0</v>
      </c>
      <c r="AD33">
        <f>D33*내역서!AD100</f>
        <v>0</v>
      </c>
      <c r="AE33">
        <f>D33*내역서!AE100</f>
        <v>0</v>
      </c>
      <c r="AF33">
        <f>D33*내역서!AF100</f>
        <v>0</v>
      </c>
      <c r="AG33">
        <f>D33*내역서!AG100</f>
        <v>0</v>
      </c>
      <c r="AH33">
        <f>D33*내역서!AH100</f>
        <v>0</v>
      </c>
      <c r="AI33">
        <f>D33*내역서!AI100</f>
        <v>0</v>
      </c>
      <c r="AJ33">
        <f>D33*내역서!AJ100</f>
        <v>0</v>
      </c>
      <c r="AK33">
        <f>D33*내역서!AK100</f>
        <v>0</v>
      </c>
      <c r="AL33">
        <f>D33*내역서!AL100</f>
        <v>0</v>
      </c>
    </row>
    <row r="34" spans="1:38" ht="30" customHeight="1" x14ac:dyDescent="0.3">
      <c r="A34" s="27" t="s">
        <v>410</v>
      </c>
      <c r="B34" s="28"/>
      <c r="C34" s="24" t="s">
        <v>115</v>
      </c>
      <c r="D34" s="25">
        <v>1</v>
      </c>
      <c r="E34" s="5"/>
      <c r="F34" s="5"/>
      <c r="G34" s="5"/>
      <c r="H34" s="5"/>
      <c r="I34" s="5"/>
      <c r="J34" s="5"/>
      <c r="K34" s="5"/>
      <c r="L34" s="5"/>
      <c r="M34" s="28"/>
      <c r="Q34">
        <v>1</v>
      </c>
      <c r="R34">
        <f>D34*내역서!R124</f>
        <v>0</v>
      </c>
      <c r="S34">
        <f>D34*내역서!S124</f>
        <v>0</v>
      </c>
      <c r="T34">
        <f>D34*내역서!T124</f>
        <v>0</v>
      </c>
      <c r="U34">
        <f>D34*내역서!U124</f>
        <v>0</v>
      </c>
      <c r="V34">
        <f>D34*내역서!V124</f>
        <v>0</v>
      </c>
      <c r="W34">
        <f>D34*내역서!W124</f>
        <v>0</v>
      </c>
      <c r="X34">
        <f>D34*내역서!X124</f>
        <v>0</v>
      </c>
      <c r="Y34">
        <f>D34*내역서!Y124</f>
        <v>0</v>
      </c>
      <c r="Z34">
        <f>D34*내역서!Z124</f>
        <v>0</v>
      </c>
      <c r="AA34">
        <f>D34*내역서!AA124</f>
        <v>0</v>
      </c>
      <c r="AB34">
        <f>D34*내역서!AB124</f>
        <v>0</v>
      </c>
      <c r="AC34">
        <f>D34*내역서!AC124</f>
        <v>0</v>
      </c>
      <c r="AD34">
        <f>D34*내역서!AD124</f>
        <v>0</v>
      </c>
      <c r="AE34">
        <f>D34*내역서!AE124</f>
        <v>0</v>
      </c>
      <c r="AF34">
        <f>D34*내역서!AF124</f>
        <v>0</v>
      </c>
      <c r="AG34">
        <f>D34*내역서!AG124</f>
        <v>0</v>
      </c>
      <c r="AH34">
        <f>D34*내역서!AH124</f>
        <v>0</v>
      </c>
      <c r="AI34">
        <f>D34*내역서!AI124</f>
        <v>0</v>
      </c>
      <c r="AJ34">
        <f>D34*내역서!AJ124</f>
        <v>0</v>
      </c>
      <c r="AK34">
        <f>D34*내역서!AK124</f>
        <v>0</v>
      </c>
      <c r="AL34">
        <f>D34*내역서!AL124</f>
        <v>0</v>
      </c>
    </row>
    <row r="35" spans="1:38" ht="30" customHeight="1" x14ac:dyDescent="0.3">
      <c r="A35" s="27" t="s">
        <v>411</v>
      </c>
      <c r="B35" s="28"/>
      <c r="C35" s="24" t="s">
        <v>115</v>
      </c>
      <c r="D35" s="25">
        <v>1</v>
      </c>
      <c r="E35" s="5"/>
      <c r="F35" s="5"/>
      <c r="G35" s="5"/>
      <c r="H35" s="5"/>
      <c r="I35" s="5"/>
      <c r="J35" s="5"/>
      <c r="K35" s="5"/>
      <c r="L35" s="5"/>
      <c r="M35" s="28"/>
      <c r="Q35">
        <v>1</v>
      </c>
      <c r="R35">
        <f>D35*내역서!R148</f>
        <v>0</v>
      </c>
      <c r="S35">
        <f>D35*내역서!S148</f>
        <v>0</v>
      </c>
      <c r="T35">
        <f>D35*내역서!T148</f>
        <v>0</v>
      </c>
      <c r="U35">
        <f>D35*내역서!U148</f>
        <v>0</v>
      </c>
      <c r="V35">
        <f>D35*내역서!V148</f>
        <v>0</v>
      </c>
      <c r="W35">
        <f>D35*내역서!W148</f>
        <v>0</v>
      </c>
      <c r="X35">
        <f>D35*내역서!X148</f>
        <v>0</v>
      </c>
      <c r="Y35">
        <f>D35*내역서!Y148</f>
        <v>0</v>
      </c>
      <c r="Z35">
        <f>D35*내역서!Z148</f>
        <v>0</v>
      </c>
      <c r="AA35">
        <f>D35*내역서!AA148</f>
        <v>0</v>
      </c>
      <c r="AB35">
        <f>D35*내역서!AB148</f>
        <v>0</v>
      </c>
      <c r="AC35">
        <f>D35*내역서!AC148</f>
        <v>0</v>
      </c>
      <c r="AD35">
        <f>D35*내역서!AD148</f>
        <v>0</v>
      </c>
      <c r="AE35">
        <f>D35*내역서!AE148</f>
        <v>0</v>
      </c>
      <c r="AF35">
        <f>D35*내역서!AF148</f>
        <v>0</v>
      </c>
      <c r="AG35">
        <f>D35*내역서!AG148</f>
        <v>0</v>
      </c>
      <c r="AH35">
        <f>D35*내역서!AH148</f>
        <v>0</v>
      </c>
      <c r="AI35">
        <f>D35*내역서!AI148</f>
        <v>0</v>
      </c>
      <c r="AJ35">
        <f>D35*내역서!AJ148</f>
        <v>0</v>
      </c>
      <c r="AK35">
        <f>D35*내역서!AK148</f>
        <v>0</v>
      </c>
      <c r="AL35">
        <f>D35*내역서!AL148</f>
        <v>0</v>
      </c>
    </row>
    <row r="36" spans="1:38" ht="30" customHeight="1" x14ac:dyDescent="0.3">
      <c r="A36" s="27" t="s">
        <v>412</v>
      </c>
      <c r="B36" s="28"/>
      <c r="C36" s="24" t="s">
        <v>115</v>
      </c>
      <c r="D36" s="25">
        <v>1</v>
      </c>
      <c r="E36" s="5"/>
      <c r="F36" s="5"/>
      <c r="G36" s="5"/>
      <c r="H36" s="5"/>
      <c r="I36" s="5"/>
      <c r="J36" s="5"/>
      <c r="K36" s="5"/>
      <c r="L36" s="5"/>
      <c r="M36" s="27"/>
      <c r="R36">
        <f>D36*내역서!R172</f>
        <v>0</v>
      </c>
      <c r="S36">
        <f>D36*내역서!S172</f>
        <v>0</v>
      </c>
      <c r="T36">
        <f>D36*내역서!T172</f>
        <v>0</v>
      </c>
      <c r="U36">
        <f>D36*내역서!U172</f>
        <v>0</v>
      </c>
      <c r="V36">
        <f>D36*내역서!V172</f>
        <v>0</v>
      </c>
      <c r="W36">
        <f>D36*내역서!W172</f>
        <v>0</v>
      </c>
      <c r="X36">
        <f>D36*내역서!X172</f>
        <v>0</v>
      </c>
      <c r="Y36">
        <f>D36*내역서!Y172</f>
        <v>0</v>
      </c>
      <c r="Z36">
        <f>D36*내역서!Z172</f>
        <v>0</v>
      </c>
      <c r="AA36">
        <f>D36*내역서!AA172</f>
        <v>0</v>
      </c>
      <c r="AB36">
        <f>D36*내역서!AB172</f>
        <v>0</v>
      </c>
      <c r="AC36">
        <f>D36*내역서!AC172</f>
        <v>0</v>
      </c>
      <c r="AD36">
        <f>D36*내역서!AD172</f>
        <v>0</v>
      </c>
      <c r="AE36">
        <f>D36*내역서!AE172</f>
        <v>0</v>
      </c>
      <c r="AF36">
        <f>D36*내역서!AF172</f>
        <v>0</v>
      </c>
      <c r="AG36">
        <f>D36*내역서!AG172</f>
        <v>0</v>
      </c>
      <c r="AH36">
        <f>D36*내역서!AH172</f>
        <v>0</v>
      </c>
      <c r="AI36">
        <f>D36*내역서!AI172</f>
        <v>0</v>
      </c>
      <c r="AJ36">
        <f>D36*내역서!AJ172</f>
        <v>0</v>
      </c>
      <c r="AK36">
        <f>D36*내역서!AK172</f>
        <v>0</v>
      </c>
      <c r="AL36">
        <f>D36*내역서!AL172</f>
        <v>0</v>
      </c>
    </row>
    <row r="37" spans="1:38" ht="30" customHeight="1" x14ac:dyDescent="0.3">
      <c r="A37" s="27" t="s">
        <v>413</v>
      </c>
      <c r="B37" s="28"/>
      <c r="C37" s="24" t="s">
        <v>115</v>
      </c>
      <c r="D37" s="25">
        <v>1</v>
      </c>
      <c r="E37" s="5"/>
      <c r="F37" s="5"/>
      <c r="G37" s="5"/>
      <c r="H37" s="5"/>
      <c r="I37" s="5"/>
      <c r="J37" s="5"/>
      <c r="K37" s="5"/>
      <c r="L37" s="5"/>
      <c r="M37" s="27"/>
      <c r="R37">
        <f>D37*내역서!R196</f>
        <v>0</v>
      </c>
      <c r="S37">
        <f>D37*내역서!S196</f>
        <v>0</v>
      </c>
      <c r="T37">
        <f>D37*내역서!T196</f>
        <v>0</v>
      </c>
      <c r="U37">
        <f>D37*내역서!U196</f>
        <v>0</v>
      </c>
      <c r="V37">
        <f>D37*내역서!V196</f>
        <v>0</v>
      </c>
      <c r="W37">
        <f>D37*내역서!W196</f>
        <v>0</v>
      </c>
      <c r="X37">
        <f>D37*내역서!X196</f>
        <v>0</v>
      </c>
      <c r="Y37">
        <f>D37*내역서!Y196</f>
        <v>0</v>
      </c>
      <c r="Z37">
        <f>D37*내역서!Z196</f>
        <v>0</v>
      </c>
      <c r="AA37">
        <f>D37*내역서!AA196</f>
        <v>0</v>
      </c>
      <c r="AB37">
        <f>D37*내역서!AB196</f>
        <v>0</v>
      </c>
      <c r="AC37">
        <f>D37*내역서!AC196</f>
        <v>0</v>
      </c>
      <c r="AD37">
        <f>D37*내역서!AD196</f>
        <v>0</v>
      </c>
      <c r="AE37">
        <f>D37*내역서!AE196</f>
        <v>0</v>
      </c>
      <c r="AF37">
        <f>D37*내역서!AF196</f>
        <v>0</v>
      </c>
      <c r="AG37">
        <f>D37*내역서!AG196</f>
        <v>0</v>
      </c>
      <c r="AH37">
        <f>D37*내역서!AH196</f>
        <v>0</v>
      </c>
      <c r="AI37">
        <f>D37*내역서!AI196</f>
        <v>0</v>
      </c>
      <c r="AJ37">
        <f>D37*내역서!AJ196</f>
        <v>0</v>
      </c>
      <c r="AK37">
        <f>D37*내역서!AK196</f>
        <v>0</v>
      </c>
      <c r="AL37">
        <f>D37*내역서!AL196</f>
        <v>0</v>
      </c>
    </row>
    <row r="38" spans="1:38" ht="30" customHeight="1" x14ac:dyDescent="0.3">
      <c r="A38" s="28"/>
      <c r="B38" s="28"/>
      <c r="C38" s="25"/>
      <c r="D38" s="25"/>
      <c r="E38" s="5"/>
      <c r="F38" s="5"/>
      <c r="G38" s="5"/>
      <c r="H38" s="5"/>
      <c r="I38" s="5"/>
      <c r="J38" s="5"/>
      <c r="K38" s="5"/>
      <c r="L38" s="5"/>
      <c r="M38" s="28"/>
    </row>
    <row r="39" spans="1:38" ht="30" customHeight="1" x14ac:dyDescent="0.3">
      <c r="A39" s="28"/>
      <c r="B39" s="28"/>
      <c r="C39" s="25"/>
      <c r="D39" s="25"/>
      <c r="E39" s="5"/>
      <c r="F39" s="5"/>
      <c r="G39" s="5"/>
      <c r="H39" s="5"/>
      <c r="I39" s="5"/>
      <c r="J39" s="5"/>
      <c r="K39" s="5"/>
      <c r="L39" s="5"/>
      <c r="M39" s="28"/>
    </row>
    <row r="40" spans="1:38" ht="30" customHeight="1" x14ac:dyDescent="0.3">
      <c r="A40" s="28"/>
      <c r="B40" s="28"/>
      <c r="C40" s="25"/>
      <c r="D40" s="25"/>
      <c r="E40" s="5"/>
      <c r="F40" s="5"/>
      <c r="G40" s="5"/>
      <c r="H40" s="5"/>
      <c r="I40" s="5"/>
      <c r="J40" s="5"/>
      <c r="K40" s="5"/>
      <c r="L40" s="5"/>
      <c r="M40" s="28"/>
    </row>
    <row r="41" spans="1:38" ht="30" customHeight="1" x14ac:dyDescent="0.3">
      <c r="A41" s="28"/>
      <c r="B41" s="28"/>
      <c r="C41" s="25"/>
      <c r="D41" s="25"/>
      <c r="E41" s="5"/>
      <c r="F41" s="5"/>
      <c r="G41" s="5"/>
      <c r="H41" s="5"/>
      <c r="I41" s="5"/>
      <c r="J41" s="5"/>
      <c r="K41" s="5"/>
      <c r="L41" s="5"/>
      <c r="M41" s="28"/>
    </row>
    <row r="42" spans="1:38" ht="30" customHeight="1" x14ac:dyDescent="0.3">
      <c r="A42" s="28"/>
      <c r="B42" s="28"/>
      <c r="C42" s="25"/>
      <c r="D42" s="25"/>
      <c r="E42" s="5"/>
      <c r="F42" s="5"/>
      <c r="G42" s="5"/>
      <c r="H42" s="5"/>
      <c r="I42" s="5"/>
      <c r="J42" s="5"/>
      <c r="K42" s="5"/>
      <c r="L42" s="5"/>
      <c r="M42" s="28"/>
    </row>
    <row r="43" spans="1:38" ht="30" customHeight="1" x14ac:dyDescent="0.3">
      <c r="A43" s="28"/>
      <c r="B43" s="28"/>
      <c r="C43" s="25"/>
      <c r="D43" s="25"/>
      <c r="E43" s="5"/>
      <c r="F43" s="5"/>
      <c r="G43" s="5"/>
      <c r="H43" s="5"/>
      <c r="I43" s="5"/>
      <c r="J43" s="5"/>
      <c r="K43" s="5"/>
      <c r="L43" s="5"/>
      <c r="M43" s="28"/>
    </row>
    <row r="44" spans="1:38" ht="30" customHeight="1" x14ac:dyDescent="0.3">
      <c r="A44" s="28"/>
      <c r="B44" s="28"/>
      <c r="C44" s="25"/>
      <c r="D44" s="25"/>
      <c r="E44" s="5"/>
      <c r="F44" s="5"/>
      <c r="G44" s="5"/>
      <c r="H44" s="5"/>
      <c r="I44" s="5"/>
      <c r="J44" s="5"/>
      <c r="K44" s="5"/>
      <c r="L44" s="5"/>
      <c r="M44" s="28"/>
    </row>
    <row r="45" spans="1:38" ht="30" customHeight="1" x14ac:dyDescent="0.3">
      <c r="A45" s="28"/>
      <c r="B45" s="28"/>
      <c r="C45" s="25"/>
      <c r="D45" s="25"/>
      <c r="E45" s="5"/>
      <c r="F45" s="5"/>
      <c r="G45" s="5"/>
      <c r="H45" s="5"/>
      <c r="I45" s="5"/>
      <c r="J45" s="5"/>
      <c r="K45" s="5"/>
      <c r="L45" s="5"/>
      <c r="M45" s="28"/>
    </row>
    <row r="46" spans="1:38" ht="30" customHeight="1" x14ac:dyDescent="0.3">
      <c r="A46" s="28"/>
      <c r="B46" s="28"/>
      <c r="C46" s="25"/>
      <c r="D46" s="25"/>
      <c r="E46" s="5"/>
      <c r="F46" s="5"/>
      <c r="G46" s="5"/>
      <c r="H46" s="5"/>
      <c r="I46" s="5"/>
      <c r="J46" s="5"/>
      <c r="K46" s="5"/>
      <c r="L46" s="5"/>
      <c r="M46" s="28"/>
    </row>
    <row r="47" spans="1:38" ht="30" customHeight="1" x14ac:dyDescent="0.3">
      <c r="A47" s="28"/>
      <c r="B47" s="28"/>
      <c r="C47" s="25"/>
      <c r="D47" s="25"/>
      <c r="E47" s="5"/>
      <c r="F47" s="5"/>
      <c r="G47" s="5"/>
      <c r="H47" s="5"/>
      <c r="I47" s="5"/>
      <c r="J47" s="5"/>
      <c r="K47" s="5"/>
      <c r="L47" s="5"/>
      <c r="M47" s="28"/>
    </row>
    <row r="48" spans="1:38" ht="30" customHeight="1" x14ac:dyDescent="0.3">
      <c r="A48" s="28"/>
      <c r="B48" s="28"/>
      <c r="C48" s="25"/>
      <c r="D48" s="25"/>
      <c r="E48" s="5"/>
      <c r="F48" s="5"/>
      <c r="G48" s="5"/>
      <c r="H48" s="5"/>
      <c r="I48" s="5"/>
      <c r="J48" s="5"/>
      <c r="K48" s="5"/>
      <c r="L48" s="5"/>
      <c r="M48" s="28"/>
    </row>
    <row r="49" spans="1:38" ht="30" customHeight="1" x14ac:dyDescent="0.3">
      <c r="A49" s="28"/>
      <c r="B49" s="28"/>
      <c r="C49" s="25"/>
      <c r="D49" s="25"/>
      <c r="E49" s="5"/>
      <c r="F49" s="5"/>
      <c r="G49" s="5"/>
      <c r="H49" s="5"/>
      <c r="I49" s="5"/>
      <c r="J49" s="5"/>
      <c r="K49" s="5"/>
      <c r="L49" s="5"/>
      <c r="M49" s="28"/>
    </row>
    <row r="50" spans="1:38" ht="30" customHeight="1" x14ac:dyDescent="0.3">
      <c r="A50" s="28"/>
      <c r="B50" s="28"/>
      <c r="C50" s="25"/>
      <c r="D50" s="25"/>
      <c r="E50" s="5"/>
      <c r="F50" s="5"/>
      <c r="G50" s="5"/>
      <c r="H50" s="5"/>
      <c r="I50" s="5"/>
      <c r="J50" s="5"/>
      <c r="K50" s="5"/>
      <c r="L50" s="5"/>
      <c r="M50" s="28"/>
    </row>
    <row r="51" spans="1:38" ht="30" customHeight="1" x14ac:dyDescent="0.3">
      <c r="A51" s="28"/>
      <c r="B51" s="28"/>
      <c r="C51" s="25"/>
      <c r="D51" s="25"/>
      <c r="E51" s="5"/>
      <c r="F51" s="5"/>
      <c r="G51" s="5"/>
      <c r="H51" s="5"/>
      <c r="I51" s="5"/>
      <c r="J51" s="5"/>
      <c r="K51" s="5"/>
      <c r="L51" s="5"/>
      <c r="M51" s="28"/>
    </row>
    <row r="52" spans="1:38" ht="30" customHeight="1" x14ac:dyDescent="0.3">
      <c r="A52" s="7" t="s">
        <v>118</v>
      </c>
      <c r="B52" s="8"/>
      <c r="C52" s="9"/>
      <c r="D52" s="9"/>
      <c r="E52" s="5"/>
      <c r="F52" s="10">
        <f>SUMIF(Q30:Q37, "1", F30:F37)</f>
        <v>0</v>
      </c>
      <c r="G52" s="5"/>
      <c r="H52" s="10">
        <f>SUMIF(Q30:Q37, "1", H30:H37)</f>
        <v>0</v>
      </c>
      <c r="I52" s="5"/>
      <c r="J52" s="10">
        <f>SUMIF(Q30:Q37, "1", J30:J37)</f>
        <v>0</v>
      </c>
      <c r="K52" s="5"/>
      <c r="L52" s="10">
        <f>F52+H52+J52</f>
        <v>0</v>
      </c>
      <c r="M52" s="8"/>
      <c r="R52">
        <f t="shared" ref="R52:AL52" si="1">SUM(R30:R37)</f>
        <v>0</v>
      </c>
      <c r="S52">
        <f t="shared" si="1"/>
        <v>0</v>
      </c>
      <c r="T52">
        <f t="shared" si="1"/>
        <v>0</v>
      </c>
      <c r="U52">
        <f t="shared" si="1"/>
        <v>0</v>
      </c>
      <c r="V52">
        <f t="shared" si="1"/>
        <v>0</v>
      </c>
      <c r="W52">
        <f t="shared" si="1"/>
        <v>0</v>
      </c>
      <c r="X52">
        <f t="shared" si="1"/>
        <v>0</v>
      </c>
      <c r="Y52">
        <f t="shared" si="1"/>
        <v>0</v>
      </c>
      <c r="Z52">
        <f t="shared" si="1"/>
        <v>0</v>
      </c>
      <c r="AA52">
        <f t="shared" si="1"/>
        <v>0</v>
      </c>
      <c r="AB52">
        <f t="shared" si="1"/>
        <v>0</v>
      </c>
      <c r="AC52">
        <f t="shared" si="1"/>
        <v>0</v>
      </c>
      <c r="AD52">
        <f t="shared" si="1"/>
        <v>0</v>
      </c>
      <c r="AE52">
        <f t="shared" si="1"/>
        <v>0</v>
      </c>
      <c r="AF52">
        <f t="shared" si="1"/>
        <v>0</v>
      </c>
      <c r="AG52">
        <f t="shared" si="1"/>
        <v>0</v>
      </c>
      <c r="AH52">
        <f t="shared" si="1"/>
        <v>0</v>
      </c>
      <c r="AI52">
        <f t="shared" si="1"/>
        <v>0</v>
      </c>
      <c r="AJ52">
        <f t="shared" si="1"/>
        <v>0</v>
      </c>
      <c r="AK52">
        <f t="shared" si="1"/>
        <v>0</v>
      </c>
      <c r="AL52">
        <f t="shared" si="1"/>
        <v>0</v>
      </c>
    </row>
  </sheetData>
  <mergeCells count="11">
    <mergeCell ref="K3:L3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</mergeCells>
  <phoneticPr fontId="1" type="noConversion"/>
  <conditionalFormatting sqref="A5:M52">
    <cfRule type="containsText" dxfId="13" priority="1" stopIfTrue="1" operator="containsText" text=".">
      <formula>NOT(ISERROR(SEARCH(".",A5)))</formula>
    </cfRule>
    <cfRule type="notContainsText" dxfId="12" priority="2" stopIfTrue="1" operator="notContains" text=".">
      <formula>ISERROR(SEARCH(".",A5))</formula>
    </cfRule>
  </conditionalFormatting>
  <pageMargins left="0.65565131130262255" right="0.65565131130262255" top="0.85250170500341005" bottom="0.34722222222222221" header="6.9444444444444448E-2" footer="6.9444444444444448E-2"/>
  <pageSetup paperSize="9" scale="51" fitToHeight="0" orientation="landscape" horizontalDpi="4294967292" r:id="rId1"/>
  <rowBreaks count="2" manualBreakCount="2">
    <brk id="28" max="12" man="1"/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6"/>
  <sheetViews>
    <sheetView view="pageBreakPreview" zoomScale="60" zoomScaleNormal="100" workbookViewId="0">
      <selection activeCell="G11" sqref="G11"/>
    </sheetView>
  </sheetViews>
  <sheetFormatPr defaultRowHeight="16.5" x14ac:dyDescent="0.3"/>
  <cols>
    <col min="1" max="2" width="37.625" style="2" customWidth="1"/>
    <col min="3" max="3" width="5.625" style="3" customWidth="1"/>
    <col min="4" max="4" width="10.625" style="4" customWidth="1"/>
    <col min="5" max="12" width="16.625" style="4" customWidth="1"/>
    <col min="13" max="13" width="14.625" style="4" customWidth="1"/>
    <col min="14" max="38" width="8.625" hidden="1" customWidth="1"/>
  </cols>
  <sheetData>
    <row r="1" spans="1:38" ht="30" customHeight="1" x14ac:dyDescent="0.3">
      <c r="A1" s="36" t="s">
        <v>231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38" ht="30" customHeigh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38" ht="30" customHeight="1" x14ac:dyDescent="0.3">
      <c r="A3" s="45" t="s">
        <v>232</v>
      </c>
      <c r="B3" s="45" t="s">
        <v>233</v>
      </c>
      <c r="C3" s="45" t="s">
        <v>5</v>
      </c>
      <c r="D3" s="45" t="s">
        <v>93</v>
      </c>
      <c r="E3" s="45" t="s">
        <v>138</v>
      </c>
      <c r="F3" s="45"/>
      <c r="G3" s="45" t="s">
        <v>139</v>
      </c>
      <c r="H3" s="45"/>
      <c r="I3" s="45" t="s">
        <v>140</v>
      </c>
      <c r="J3" s="45"/>
      <c r="K3" s="45" t="s">
        <v>141</v>
      </c>
      <c r="L3" s="45"/>
      <c r="M3" s="45" t="s">
        <v>234</v>
      </c>
    </row>
    <row r="4" spans="1:38" ht="30" customHeight="1" x14ac:dyDescent="0.3">
      <c r="A4" s="45"/>
      <c r="B4" s="45"/>
      <c r="C4" s="45"/>
      <c r="D4" s="45"/>
      <c r="E4" s="26" t="s">
        <v>99</v>
      </c>
      <c r="F4" s="26" t="s">
        <v>100</v>
      </c>
      <c r="G4" s="26" t="s">
        <v>99</v>
      </c>
      <c r="H4" s="26" t="s">
        <v>100</v>
      </c>
      <c r="I4" s="26" t="s">
        <v>99</v>
      </c>
      <c r="J4" s="26" t="s">
        <v>100</v>
      </c>
      <c r="K4" s="26" t="s">
        <v>99</v>
      </c>
      <c r="L4" s="26" t="s">
        <v>100</v>
      </c>
      <c r="M4" s="45"/>
      <c r="N4" t="s">
        <v>101</v>
      </c>
      <c r="O4" t="s">
        <v>102</v>
      </c>
      <c r="P4" t="s">
        <v>103</v>
      </c>
      <c r="Q4" t="s">
        <v>104</v>
      </c>
      <c r="R4" t="s">
        <v>110</v>
      </c>
      <c r="S4" t="s">
        <v>235</v>
      </c>
      <c r="T4" t="s">
        <v>236</v>
      </c>
      <c r="U4" t="s">
        <v>237</v>
      </c>
      <c r="V4" t="s">
        <v>238</v>
      </c>
      <c r="W4" t="s">
        <v>239</v>
      </c>
      <c r="X4" t="s">
        <v>240</v>
      </c>
      <c r="Y4" t="s">
        <v>241</v>
      </c>
      <c r="Z4" t="s">
        <v>242</v>
      </c>
      <c r="AA4" t="s">
        <v>243</v>
      </c>
      <c r="AB4" t="s">
        <v>244</v>
      </c>
      <c r="AC4" t="s">
        <v>245</v>
      </c>
      <c r="AD4" t="s">
        <v>246</v>
      </c>
      <c r="AE4" t="s">
        <v>247</v>
      </c>
      <c r="AF4" t="s">
        <v>248</v>
      </c>
      <c r="AG4" t="s">
        <v>249</v>
      </c>
      <c r="AH4" t="s">
        <v>250</v>
      </c>
      <c r="AI4" t="s">
        <v>251</v>
      </c>
      <c r="AJ4" t="s">
        <v>252</v>
      </c>
      <c r="AK4" t="s">
        <v>253</v>
      </c>
      <c r="AL4" t="s">
        <v>254</v>
      </c>
    </row>
    <row r="5" spans="1:38" ht="30" customHeight="1" x14ac:dyDescent="0.3">
      <c r="A5" s="46" t="s">
        <v>255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38" ht="30" customHeight="1" x14ac:dyDescent="0.3">
      <c r="A6" s="27" t="s">
        <v>198</v>
      </c>
      <c r="B6" s="27" t="s">
        <v>199</v>
      </c>
      <c r="C6" s="24" t="s">
        <v>200</v>
      </c>
      <c r="D6" s="5">
        <v>1</v>
      </c>
      <c r="E6" s="5"/>
      <c r="F6" s="5"/>
      <c r="G6" s="5"/>
      <c r="H6" s="5"/>
      <c r="I6" s="5"/>
      <c r="J6" s="5"/>
      <c r="K6" s="5"/>
      <c r="L6" s="5"/>
      <c r="M6" s="5" t="s">
        <v>197</v>
      </c>
      <c r="O6" t="str">
        <f>""</f>
        <v/>
      </c>
      <c r="P6" s="1" t="s">
        <v>110</v>
      </c>
      <c r="Q6">
        <v>1</v>
      </c>
      <c r="R6">
        <f>IF(P6="기계경비", J6, 0)</f>
        <v>0</v>
      </c>
      <c r="S6">
        <f>IF(P6="운반비", J6, 0)</f>
        <v>0</v>
      </c>
      <c r="T6">
        <f>IF(P6="작업부산물", F6, 0)</f>
        <v>0</v>
      </c>
      <c r="U6">
        <f>IF(P6="관급", F6, 0)</f>
        <v>0</v>
      </c>
      <c r="V6">
        <f>IF(P6="외주비", J6, 0)</f>
        <v>0</v>
      </c>
      <c r="W6">
        <f>IF(P6="장비비", J6, 0)</f>
        <v>0</v>
      </c>
      <c r="X6">
        <f>IF(P6="폐기물처리비", J6, 0)</f>
        <v>0</v>
      </c>
      <c r="Y6">
        <f>IF(P6="가설비", J6, 0)</f>
        <v>0</v>
      </c>
      <c r="Z6">
        <f>IF(P6="잡비제외분", F6, 0)</f>
        <v>0</v>
      </c>
      <c r="AA6">
        <f>IF(P6="사급자재대", L6, 0)</f>
        <v>0</v>
      </c>
      <c r="AB6">
        <f>IF(P6="관급자재대", L6, 0)</f>
        <v>0</v>
      </c>
      <c r="AC6">
        <f>IF(P6="사용자항목1", L6, 0)</f>
        <v>0</v>
      </c>
      <c r="AD6">
        <f>IF(P6="사용자항목2", L6, 0)</f>
        <v>0</v>
      </c>
      <c r="AE6">
        <f>IF(P6="사용자항목3", L6, 0)</f>
        <v>0</v>
      </c>
      <c r="AF6">
        <f>IF(P6="사용자항목4", L6, 0)</f>
        <v>0</v>
      </c>
      <c r="AG6">
        <f>IF(P6="사용자항목5", L6, 0)</f>
        <v>0</v>
      </c>
      <c r="AH6">
        <f>IF(P6="사용자항목6", L6, 0)</f>
        <v>0</v>
      </c>
      <c r="AI6">
        <f>IF(P6="사용자항목7", L6, 0)</f>
        <v>0</v>
      </c>
      <c r="AJ6">
        <f>IF(P6="사용자항목8", L6, 0)</f>
        <v>0</v>
      </c>
      <c r="AK6">
        <f>IF(P6="사용자항목9", L6, 0)</f>
        <v>0</v>
      </c>
    </row>
    <row r="7" spans="1:38" ht="30" customHeight="1" x14ac:dyDescent="0.3">
      <c r="A7" s="27" t="s">
        <v>202</v>
      </c>
      <c r="B7" s="27" t="s">
        <v>203</v>
      </c>
      <c r="C7" s="24" t="s">
        <v>48</v>
      </c>
      <c r="D7" s="5">
        <v>344.3</v>
      </c>
      <c r="E7" s="5"/>
      <c r="F7" s="5"/>
      <c r="G7" s="5"/>
      <c r="H7" s="5"/>
      <c r="I7" s="5"/>
      <c r="J7" s="5"/>
      <c r="K7" s="5"/>
      <c r="L7" s="5"/>
      <c r="M7" s="5" t="s">
        <v>201</v>
      </c>
      <c r="O7" t="str">
        <f>""</f>
        <v/>
      </c>
      <c r="P7" s="1" t="s">
        <v>110</v>
      </c>
      <c r="Q7">
        <v>1</v>
      </c>
      <c r="R7">
        <f>IF(P7="기계경비", J7, 0)</f>
        <v>0</v>
      </c>
      <c r="S7">
        <f>IF(P7="운반비", J7, 0)</f>
        <v>0</v>
      </c>
      <c r="T7">
        <f>IF(P7="작업부산물", F7, 0)</f>
        <v>0</v>
      </c>
      <c r="U7">
        <f>IF(P7="관급", F7, 0)</f>
        <v>0</v>
      </c>
      <c r="V7">
        <f>IF(P7="외주비", J7, 0)</f>
        <v>0</v>
      </c>
      <c r="W7">
        <f>IF(P7="장비비", J7, 0)</f>
        <v>0</v>
      </c>
      <c r="X7">
        <f>IF(P7="폐기물처리비", J7, 0)</f>
        <v>0</v>
      </c>
      <c r="Y7">
        <f>IF(P7="가설비", J7, 0)</f>
        <v>0</v>
      </c>
      <c r="Z7">
        <f>IF(P7="잡비제외분", F7, 0)</f>
        <v>0</v>
      </c>
      <c r="AA7">
        <f>IF(P7="사급자재대", L7, 0)</f>
        <v>0</v>
      </c>
      <c r="AB7">
        <f>IF(P7="관급자재대", L7, 0)</f>
        <v>0</v>
      </c>
      <c r="AC7">
        <f>IF(P7="사용자항목1", L7, 0)</f>
        <v>0</v>
      </c>
      <c r="AD7">
        <f>IF(P7="사용자항목2", L7, 0)</f>
        <v>0</v>
      </c>
      <c r="AE7">
        <f>IF(P7="사용자항목3", L7, 0)</f>
        <v>0</v>
      </c>
      <c r="AF7">
        <f>IF(P7="사용자항목4", L7, 0)</f>
        <v>0</v>
      </c>
      <c r="AG7">
        <f>IF(P7="사용자항목5", L7, 0)</f>
        <v>0</v>
      </c>
      <c r="AH7">
        <f>IF(P7="사용자항목6", L7, 0)</f>
        <v>0</v>
      </c>
      <c r="AI7">
        <f>IF(P7="사용자항목7", L7, 0)</f>
        <v>0</v>
      </c>
      <c r="AJ7">
        <f>IF(P7="사용자항목8", L7, 0)</f>
        <v>0</v>
      </c>
      <c r="AK7">
        <f>IF(P7="사용자항목9", L7, 0)</f>
        <v>0</v>
      </c>
    </row>
    <row r="8" spans="1:38" ht="30" customHeight="1" x14ac:dyDescent="0.3">
      <c r="A8" s="27" t="s">
        <v>205</v>
      </c>
      <c r="B8" s="27" t="s">
        <v>206</v>
      </c>
      <c r="C8" s="24" t="s">
        <v>207</v>
      </c>
      <c r="D8" s="5">
        <v>2</v>
      </c>
      <c r="E8" s="5"/>
      <c r="F8" s="5"/>
      <c r="G8" s="5"/>
      <c r="H8" s="5"/>
      <c r="I8" s="5"/>
      <c r="J8" s="5"/>
      <c r="K8" s="5"/>
      <c r="L8" s="5"/>
      <c r="M8" s="5" t="s">
        <v>204</v>
      </c>
      <c r="O8" t="str">
        <f>""</f>
        <v/>
      </c>
      <c r="P8" s="1" t="s">
        <v>110</v>
      </c>
      <c r="Q8">
        <v>1</v>
      </c>
      <c r="R8">
        <f>IF(P8="기계경비", J8, 0)</f>
        <v>0</v>
      </c>
      <c r="S8">
        <f>IF(P8="운반비", J8, 0)</f>
        <v>0</v>
      </c>
      <c r="T8">
        <f>IF(P8="작업부산물", F8, 0)</f>
        <v>0</v>
      </c>
      <c r="U8">
        <f>IF(P8="관급", F8, 0)</f>
        <v>0</v>
      </c>
      <c r="V8">
        <f>IF(P8="외주비", J8, 0)</f>
        <v>0</v>
      </c>
      <c r="W8">
        <f>IF(P8="장비비", J8, 0)</f>
        <v>0</v>
      </c>
      <c r="X8">
        <f>IF(P8="폐기물처리비", J8, 0)</f>
        <v>0</v>
      </c>
      <c r="Y8">
        <f>IF(P8="가설비", J8, 0)</f>
        <v>0</v>
      </c>
      <c r="Z8">
        <f>IF(P8="잡비제외분", F8, 0)</f>
        <v>0</v>
      </c>
      <c r="AA8">
        <f>IF(P8="사급자재대", L8, 0)</f>
        <v>0</v>
      </c>
      <c r="AB8">
        <f>IF(P8="관급자재대", L8, 0)</f>
        <v>0</v>
      </c>
      <c r="AC8">
        <f>IF(P8="사용자항목1", L8, 0)</f>
        <v>0</v>
      </c>
      <c r="AD8">
        <f>IF(P8="사용자항목2", L8, 0)</f>
        <v>0</v>
      </c>
      <c r="AE8">
        <f>IF(P8="사용자항목3", L8, 0)</f>
        <v>0</v>
      </c>
      <c r="AF8">
        <f>IF(P8="사용자항목4", L8, 0)</f>
        <v>0</v>
      </c>
      <c r="AG8">
        <f>IF(P8="사용자항목5", L8, 0)</f>
        <v>0</v>
      </c>
      <c r="AH8">
        <f>IF(P8="사용자항목6", L8, 0)</f>
        <v>0</v>
      </c>
      <c r="AI8">
        <f>IF(P8="사용자항목7", L8, 0)</f>
        <v>0</v>
      </c>
      <c r="AJ8">
        <f>IF(P8="사용자항목8", L8, 0)</f>
        <v>0</v>
      </c>
      <c r="AK8">
        <f>IF(P8="사용자항목9", L8, 0)</f>
        <v>0</v>
      </c>
    </row>
    <row r="9" spans="1:38" ht="30" customHeight="1" x14ac:dyDescent="0.3">
      <c r="A9" s="27" t="s">
        <v>209</v>
      </c>
      <c r="B9" s="27" t="s">
        <v>210</v>
      </c>
      <c r="C9" s="24" t="s">
        <v>48</v>
      </c>
      <c r="D9" s="5">
        <v>1342</v>
      </c>
      <c r="E9" s="5"/>
      <c r="F9" s="5"/>
      <c r="G9" s="5"/>
      <c r="H9" s="5"/>
      <c r="I9" s="5"/>
      <c r="J9" s="5"/>
      <c r="K9" s="5"/>
      <c r="L9" s="5"/>
      <c r="M9" s="5" t="s">
        <v>208</v>
      </c>
      <c r="O9" t="str">
        <f>""</f>
        <v/>
      </c>
      <c r="P9" s="1" t="s">
        <v>110</v>
      </c>
      <c r="Q9">
        <v>1</v>
      </c>
      <c r="R9">
        <f>IF(P9="기계경비", J9, 0)</f>
        <v>0</v>
      </c>
      <c r="S9">
        <f>IF(P9="운반비", J9, 0)</f>
        <v>0</v>
      </c>
      <c r="T9">
        <f>IF(P9="작업부산물", F9, 0)</f>
        <v>0</v>
      </c>
      <c r="U9">
        <f>IF(P9="관급", F9, 0)</f>
        <v>0</v>
      </c>
      <c r="V9">
        <f>IF(P9="외주비", J9, 0)</f>
        <v>0</v>
      </c>
      <c r="W9">
        <f>IF(P9="장비비", J9, 0)</f>
        <v>0</v>
      </c>
      <c r="X9">
        <f>IF(P9="폐기물처리비", J9, 0)</f>
        <v>0</v>
      </c>
      <c r="Y9">
        <f>IF(P9="가설비", J9, 0)</f>
        <v>0</v>
      </c>
      <c r="Z9">
        <f>IF(P9="잡비제외분", F9, 0)</f>
        <v>0</v>
      </c>
      <c r="AA9">
        <f>IF(P9="사급자재대", L9, 0)</f>
        <v>0</v>
      </c>
      <c r="AB9">
        <f>IF(P9="관급자재대", L9, 0)</f>
        <v>0</v>
      </c>
      <c r="AC9">
        <f>IF(P9="사용자항목1", L9, 0)</f>
        <v>0</v>
      </c>
      <c r="AD9">
        <f>IF(P9="사용자항목2", L9, 0)</f>
        <v>0</v>
      </c>
      <c r="AE9">
        <f>IF(P9="사용자항목3", L9, 0)</f>
        <v>0</v>
      </c>
      <c r="AF9">
        <f>IF(P9="사용자항목4", L9, 0)</f>
        <v>0</v>
      </c>
      <c r="AG9">
        <f>IF(P9="사용자항목5", L9, 0)</f>
        <v>0</v>
      </c>
      <c r="AH9">
        <f>IF(P9="사용자항목6", L9, 0)</f>
        <v>0</v>
      </c>
      <c r="AI9">
        <f>IF(P9="사용자항목7", L9, 0)</f>
        <v>0</v>
      </c>
      <c r="AJ9">
        <f>IF(P9="사용자항목8", L9, 0)</f>
        <v>0</v>
      </c>
      <c r="AK9">
        <f>IF(P9="사용자항목9", L9, 0)</f>
        <v>0</v>
      </c>
    </row>
    <row r="10" spans="1:38" ht="30" customHeight="1" x14ac:dyDescent="0.3">
      <c r="A10" s="28"/>
      <c r="B10" s="28"/>
      <c r="C10" s="2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38" ht="30" customHeight="1" x14ac:dyDescent="0.3">
      <c r="A11" s="28"/>
      <c r="B11" s="28"/>
      <c r="C11" s="2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38" ht="30" customHeight="1" x14ac:dyDescent="0.3">
      <c r="A12" s="28"/>
      <c r="B12" s="28"/>
      <c r="C12" s="2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38" ht="30" customHeight="1" x14ac:dyDescent="0.3">
      <c r="A13" s="28"/>
      <c r="B13" s="28"/>
      <c r="C13" s="2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38" ht="30" customHeight="1" x14ac:dyDescent="0.3">
      <c r="A14" s="28"/>
      <c r="B14" s="28"/>
      <c r="C14" s="2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38" ht="30" customHeight="1" x14ac:dyDescent="0.3">
      <c r="A15" s="28"/>
      <c r="B15" s="28"/>
      <c r="C15" s="2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38" ht="30" customHeight="1" x14ac:dyDescent="0.3">
      <c r="A16" s="28"/>
      <c r="B16" s="28"/>
      <c r="C16" s="2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38" ht="30" customHeight="1" x14ac:dyDescent="0.3">
      <c r="A17" s="28"/>
      <c r="B17" s="28"/>
      <c r="C17" s="2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38" ht="30" customHeight="1" x14ac:dyDescent="0.3">
      <c r="A18" s="28"/>
      <c r="B18" s="28"/>
      <c r="C18" s="2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38" ht="30" customHeight="1" x14ac:dyDescent="0.3">
      <c r="A19" s="28"/>
      <c r="B19" s="28"/>
      <c r="C19" s="2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38" ht="30" customHeight="1" x14ac:dyDescent="0.3">
      <c r="A20" s="28"/>
      <c r="B20" s="28"/>
      <c r="C20" s="2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38" ht="30" customHeight="1" x14ac:dyDescent="0.3">
      <c r="A21" s="28"/>
      <c r="B21" s="28"/>
      <c r="C21" s="2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38" ht="30" customHeight="1" x14ac:dyDescent="0.3">
      <c r="A22" s="28"/>
      <c r="B22" s="28"/>
      <c r="C22" s="2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38" ht="30" customHeight="1" x14ac:dyDescent="0.3">
      <c r="A23" s="28"/>
      <c r="B23" s="28"/>
      <c r="C23" s="2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38" ht="30" customHeight="1" x14ac:dyDescent="0.3">
      <c r="A24" s="28"/>
      <c r="B24" s="28"/>
      <c r="C24" s="2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38" ht="30" customHeight="1" x14ac:dyDescent="0.3">
      <c r="A25" s="28"/>
      <c r="B25" s="28"/>
      <c r="C25" s="2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38" ht="30" customHeight="1" x14ac:dyDescent="0.3">
      <c r="A26" s="28"/>
      <c r="B26" s="28"/>
      <c r="C26" s="2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38" ht="30" customHeight="1" x14ac:dyDescent="0.3">
      <c r="A27" s="28"/>
      <c r="B27" s="28"/>
      <c r="C27" s="2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38" ht="30" customHeight="1" x14ac:dyDescent="0.3">
      <c r="A28" s="7" t="s">
        <v>118</v>
      </c>
      <c r="B28" s="8"/>
      <c r="C28" s="9"/>
      <c r="D28" s="10"/>
      <c r="E28" s="5"/>
      <c r="F28" s="10"/>
      <c r="G28" s="5"/>
      <c r="H28" s="10"/>
      <c r="I28" s="5"/>
      <c r="J28" s="10"/>
      <c r="K28" s="5"/>
      <c r="L28" s="10"/>
      <c r="M28" s="10"/>
      <c r="R28">
        <f t="shared" ref="R28:AL28" si="0">ROUNDDOWN(SUM(R6:R9), 0)</f>
        <v>0</v>
      </c>
      <c r="S28">
        <f t="shared" si="0"/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  <c r="AD28">
        <f t="shared" si="0"/>
        <v>0</v>
      </c>
      <c r="AE28">
        <f t="shared" si="0"/>
        <v>0</v>
      </c>
      <c r="AF28">
        <f t="shared" si="0"/>
        <v>0</v>
      </c>
      <c r="AG28">
        <f t="shared" si="0"/>
        <v>0</v>
      </c>
      <c r="AH28">
        <f t="shared" si="0"/>
        <v>0</v>
      </c>
      <c r="AI28">
        <f t="shared" si="0"/>
        <v>0</v>
      </c>
      <c r="AJ28">
        <f t="shared" si="0"/>
        <v>0</v>
      </c>
      <c r="AK28">
        <f t="shared" si="0"/>
        <v>0</v>
      </c>
      <c r="AL28">
        <f t="shared" si="0"/>
        <v>0</v>
      </c>
    </row>
    <row r="29" spans="1:38" ht="30" customHeight="1" x14ac:dyDescent="0.3">
      <c r="A29" s="46" t="s">
        <v>256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38" ht="30" customHeight="1" x14ac:dyDescent="0.3">
      <c r="A30" s="27" t="s">
        <v>49</v>
      </c>
      <c r="B30" s="27" t="s">
        <v>50</v>
      </c>
      <c r="C30" s="24" t="s">
        <v>48</v>
      </c>
      <c r="D30" s="5">
        <v>123</v>
      </c>
      <c r="E30" s="5"/>
      <c r="F30" s="5"/>
      <c r="G30" s="5"/>
      <c r="H30" s="5"/>
      <c r="I30" s="5"/>
      <c r="J30" s="5"/>
      <c r="K30" s="5"/>
      <c r="L30" s="5"/>
      <c r="M30" s="5"/>
      <c r="O30" t="str">
        <f>"01"</f>
        <v>01</v>
      </c>
      <c r="P30" s="1" t="s">
        <v>110</v>
      </c>
      <c r="Q30">
        <v>1</v>
      </c>
      <c r="R30">
        <f>IF(P30="기계경비", J30, 0)</f>
        <v>0</v>
      </c>
      <c r="S30">
        <f>IF(P30="운반비", J30, 0)</f>
        <v>0</v>
      </c>
      <c r="T30">
        <f>IF(P30="작업부산물", F30, 0)</f>
        <v>0</v>
      </c>
      <c r="U30">
        <f>IF(P30="관급", F30, 0)</f>
        <v>0</v>
      </c>
      <c r="V30">
        <f>IF(P30="외주비", J30, 0)</f>
        <v>0</v>
      </c>
      <c r="W30">
        <f>IF(P30="장비비", J30, 0)</f>
        <v>0</v>
      </c>
      <c r="X30">
        <f>IF(P30="폐기물처리비", J30, 0)</f>
        <v>0</v>
      </c>
      <c r="Y30">
        <f>IF(P30="가설비", J30, 0)</f>
        <v>0</v>
      </c>
      <c r="Z30">
        <f>IF(P30="잡비제외분", F30, 0)</f>
        <v>0</v>
      </c>
      <c r="AA30">
        <f>IF(P30="사급자재대", L30, 0)</f>
        <v>0</v>
      </c>
      <c r="AB30">
        <f>IF(P30="관급자재대", L30, 0)</f>
        <v>0</v>
      </c>
      <c r="AC30">
        <f>IF(P30="사용자항목1", L30, 0)</f>
        <v>0</v>
      </c>
      <c r="AD30">
        <f>IF(P30="사용자항목2", L30, 0)</f>
        <v>0</v>
      </c>
      <c r="AE30">
        <f>IF(P30="사용자항목3", L30, 0)</f>
        <v>0</v>
      </c>
      <c r="AF30">
        <f>IF(P30="사용자항목4", L30, 0)</f>
        <v>0</v>
      </c>
      <c r="AG30">
        <f>IF(P30="사용자항목5", L30, 0)</f>
        <v>0</v>
      </c>
      <c r="AH30">
        <f>IF(P30="사용자항목6", L30, 0)</f>
        <v>0</v>
      </c>
      <c r="AI30">
        <f>IF(P30="사용자항목7", L30, 0)</f>
        <v>0</v>
      </c>
      <c r="AJ30">
        <f>IF(P30="사용자항목8", L30, 0)</f>
        <v>0</v>
      </c>
      <c r="AK30">
        <f>IF(P30="사용자항목9", L30, 0)</f>
        <v>0</v>
      </c>
    </row>
    <row r="31" spans="1:38" ht="30" customHeight="1" x14ac:dyDescent="0.3">
      <c r="A31" s="28"/>
      <c r="B31" s="28"/>
      <c r="C31" s="2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38" ht="30" customHeight="1" x14ac:dyDescent="0.3">
      <c r="A32" s="28"/>
      <c r="B32" s="28"/>
      <c r="C32" s="2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30" customHeight="1" x14ac:dyDescent="0.3">
      <c r="A33" s="28"/>
      <c r="B33" s="28"/>
      <c r="C33" s="2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30" customHeight="1" x14ac:dyDescent="0.3">
      <c r="A34" s="28"/>
      <c r="B34" s="28"/>
      <c r="C34" s="2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30" customHeight="1" x14ac:dyDescent="0.3">
      <c r="A35" s="28"/>
      <c r="B35" s="28"/>
      <c r="C35" s="2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30" customHeight="1" x14ac:dyDescent="0.3">
      <c r="A36" s="28"/>
      <c r="B36" s="28"/>
      <c r="C36" s="2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30" customHeight="1" x14ac:dyDescent="0.3">
      <c r="A37" s="28"/>
      <c r="B37" s="28"/>
      <c r="C37" s="2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30" customHeight="1" x14ac:dyDescent="0.3">
      <c r="A38" s="28"/>
      <c r="B38" s="28"/>
      <c r="C38" s="2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30" customHeight="1" x14ac:dyDescent="0.3">
      <c r="A39" s="28"/>
      <c r="B39" s="28"/>
      <c r="C39" s="2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30" customHeight="1" x14ac:dyDescent="0.3">
      <c r="A40" s="28"/>
      <c r="B40" s="28"/>
      <c r="C40" s="2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30" customHeight="1" x14ac:dyDescent="0.3">
      <c r="A41" s="28"/>
      <c r="B41" s="28"/>
      <c r="C41" s="2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30" customHeight="1" x14ac:dyDescent="0.3">
      <c r="A42" s="28"/>
      <c r="B42" s="28"/>
      <c r="C42" s="2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30" customHeight="1" x14ac:dyDescent="0.3">
      <c r="A43" s="28"/>
      <c r="B43" s="28"/>
      <c r="C43" s="2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30" customHeight="1" x14ac:dyDescent="0.3">
      <c r="A44" s="28"/>
      <c r="B44" s="28"/>
      <c r="C44" s="2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30" customHeight="1" x14ac:dyDescent="0.3">
      <c r="A45" s="28"/>
      <c r="B45" s="28"/>
      <c r="C45" s="2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30" customHeight="1" x14ac:dyDescent="0.3">
      <c r="A46" s="28"/>
      <c r="B46" s="28"/>
      <c r="C46" s="2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30" customHeight="1" x14ac:dyDescent="0.3">
      <c r="A47" s="28"/>
      <c r="B47" s="28"/>
      <c r="C47" s="2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30" customHeight="1" x14ac:dyDescent="0.3">
      <c r="A48" s="28"/>
      <c r="B48" s="28"/>
      <c r="C48" s="2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38" ht="30" customHeight="1" x14ac:dyDescent="0.3">
      <c r="A49" s="28"/>
      <c r="B49" s="28"/>
      <c r="C49" s="2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38" ht="30" customHeight="1" x14ac:dyDescent="0.3">
      <c r="A50" s="28"/>
      <c r="B50" s="28"/>
      <c r="C50" s="2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38" ht="30" customHeight="1" x14ac:dyDescent="0.3">
      <c r="A51" s="28"/>
      <c r="B51" s="28"/>
      <c r="C51" s="2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38" ht="30" customHeight="1" x14ac:dyDescent="0.3">
      <c r="A52" s="7" t="s">
        <v>118</v>
      </c>
      <c r="B52" s="8"/>
      <c r="C52" s="9"/>
      <c r="D52" s="10"/>
      <c r="E52" s="5"/>
      <c r="F52" s="10">
        <f>ROUNDDOWN(SUMIF(Q30:Q30, "1", F30:F30), 0)</f>
        <v>0</v>
      </c>
      <c r="G52" s="5"/>
      <c r="H52" s="10">
        <f>ROUNDDOWN(SUMIF(Q30:Q30, "1", H30:H30), 0)</f>
        <v>0</v>
      </c>
      <c r="I52" s="5"/>
      <c r="J52" s="10">
        <f>ROUNDDOWN(SUMIF(Q30:Q30, "1", J30:J30), 0)</f>
        <v>0</v>
      </c>
      <c r="K52" s="5"/>
      <c r="L52" s="10">
        <f>F52+H52+J52</f>
        <v>0</v>
      </c>
      <c r="M52" s="10"/>
      <c r="R52">
        <f t="shared" ref="R52:AL52" si="1">ROUNDDOWN(SUM(R30:R30), 0)</f>
        <v>0</v>
      </c>
      <c r="S52">
        <f t="shared" si="1"/>
        <v>0</v>
      </c>
      <c r="T52">
        <f t="shared" si="1"/>
        <v>0</v>
      </c>
      <c r="U52">
        <f t="shared" si="1"/>
        <v>0</v>
      </c>
      <c r="V52">
        <f t="shared" si="1"/>
        <v>0</v>
      </c>
      <c r="W52">
        <f t="shared" si="1"/>
        <v>0</v>
      </c>
      <c r="X52">
        <f t="shared" si="1"/>
        <v>0</v>
      </c>
      <c r="Y52">
        <f t="shared" si="1"/>
        <v>0</v>
      </c>
      <c r="Z52">
        <f t="shared" si="1"/>
        <v>0</v>
      </c>
      <c r="AA52">
        <f t="shared" si="1"/>
        <v>0</v>
      </c>
      <c r="AB52">
        <f t="shared" si="1"/>
        <v>0</v>
      </c>
      <c r="AC52">
        <f t="shared" si="1"/>
        <v>0</v>
      </c>
      <c r="AD52">
        <f t="shared" si="1"/>
        <v>0</v>
      </c>
      <c r="AE52">
        <f t="shared" si="1"/>
        <v>0</v>
      </c>
      <c r="AF52">
        <f t="shared" si="1"/>
        <v>0</v>
      </c>
      <c r="AG52">
        <f t="shared" si="1"/>
        <v>0</v>
      </c>
      <c r="AH52">
        <f t="shared" si="1"/>
        <v>0</v>
      </c>
      <c r="AI52">
        <f t="shared" si="1"/>
        <v>0</v>
      </c>
      <c r="AJ52">
        <f t="shared" si="1"/>
        <v>0</v>
      </c>
      <c r="AK52">
        <f t="shared" si="1"/>
        <v>0</v>
      </c>
      <c r="AL52">
        <f t="shared" si="1"/>
        <v>0</v>
      </c>
    </row>
    <row r="53" spans="1:38" ht="30" customHeight="1" x14ac:dyDescent="0.3">
      <c r="A53" s="46" t="s">
        <v>257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38" ht="30" customHeight="1" x14ac:dyDescent="0.3">
      <c r="A54" s="27" t="s">
        <v>176</v>
      </c>
      <c r="B54" s="27" t="s">
        <v>177</v>
      </c>
      <c r="C54" s="24" t="s">
        <v>48</v>
      </c>
      <c r="D54" s="5">
        <v>838.8</v>
      </c>
      <c r="E54" s="5"/>
      <c r="F54" s="5"/>
      <c r="G54" s="5"/>
      <c r="H54" s="5"/>
      <c r="I54" s="5"/>
      <c r="J54" s="5"/>
      <c r="K54" s="5"/>
      <c r="L54" s="5"/>
      <c r="M54" s="5" t="s">
        <v>178</v>
      </c>
      <c r="O54" t="str">
        <f>""</f>
        <v/>
      </c>
      <c r="P54" s="1" t="s">
        <v>110</v>
      </c>
      <c r="Q54">
        <v>1</v>
      </c>
      <c r="R54">
        <f>IF(P54="기계경비", J54, 0)</f>
        <v>0</v>
      </c>
      <c r="S54">
        <f>IF(P54="운반비", J54, 0)</f>
        <v>0</v>
      </c>
      <c r="T54">
        <f>IF(P54="작업부산물", F54, 0)</f>
        <v>0</v>
      </c>
      <c r="U54">
        <f>IF(P54="관급", F54, 0)</f>
        <v>0</v>
      </c>
      <c r="V54">
        <f>IF(P54="외주비", J54, 0)</f>
        <v>0</v>
      </c>
      <c r="W54">
        <f>IF(P54="장비비", J54, 0)</f>
        <v>0</v>
      </c>
      <c r="X54">
        <f>IF(P54="폐기물처리비", J54, 0)</f>
        <v>0</v>
      </c>
      <c r="Y54">
        <f>IF(P54="가설비", J54, 0)</f>
        <v>0</v>
      </c>
      <c r="Z54">
        <f>IF(P54="잡비제외분", F54, 0)</f>
        <v>0</v>
      </c>
      <c r="AA54">
        <f>IF(P54="사급자재대", L54, 0)</f>
        <v>0</v>
      </c>
      <c r="AB54">
        <f>IF(P54="관급자재대", L54, 0)</f>
        <v>0</v>
      </c>
      <c r="AC54">
        <f>IF(P54="사용자항목1", L54, 0)</f>
        <v>0</v>
      </c>
      <c r="AD54">
        <f>IF(P54="사용자항목2", L54, 0)</f>
        <v>0</v>
      </c>
      <c r="AE54">
        <f>IF(P54="사용자항목3", L54, 0)</f>
        <v>0</v>
      </c>
      <c r="AF54">
        <f>IF(P54="사용자항목4", L54, 0)</f>
        <v>0</v>
      </c>
      <c r="AG54">
        <f>IF(P54="사용자항목5", L54, 0)</f>
        <v>0</v>
      </c>
      <c r="AH54">
        <f>IF(P54="사용자항목6", L54, 0)</f>
        <v>0</v>
      </c>
      <c r="AI54">
        <f>IF(P54="사용자항목7", L54, 0)</f>
        <v>0</v>
      </c>
      <c r="AJ54">
        <f>IF(P54="사용자항목8", L54, 0)</f>
        <v>0</v>
      </c>
      <c r="AK54">
        <f>IF(P54="사용자항목9", L54, 0)</f>
        <v>0</v>
      </c>
    </row>
    <row r="55" spans="1:38" ht="30" customHeight="1" x14ac:dyDescent="0.3">
      <c r="A55" s="27" t="s">
        <v>212</v>
      </c>
      <c r="B55" s="27" t="s">
        <v>213</v>
      </c>
      <c r="C55" s="24" t="s">
        <v>192</v>
      </c>
      <c r="D55" s="5">
        <v>125.3</v>
      </c>
      <c r="E55" s="5"/>
      <c r="F55" s="5"/>
      <c r="G55" s="5"/>
      <c r="H55" s="5"/>
      <c r="I55" s="5"/>
      <c r="J55" s="5"/>
      <c r="K55" s="5"/>
      <c r="L55" s="5"/>
      <c r="M55" s="5" t="s">
        <v>211</v>
      </c>
      <c r="O55" t="str">
        <f>""</f>
        <v/>
      </c>
      <c r="P55" s="1" t="s">
        <v>110</v>
      </c>
      <c r="Q55">
        <v>1</v>
      </c>
      <c r="R55">
        <f>IF(P55="기계경비", J55, 0)</f>
        <v>0</v>
      </c>
      <c r="S55">
        <f>IF(P55="운반비", J55, 0)</f>
        <v>0</v>
      </c>
      <c r="T55">
        <f>IF(P55="작업부산물", F55, 0)</f>
        <v>0</v>
      </c>
      <c r="U55">
        <f>IF(P55="관급", F55, 0)</f>
        <v>0</v>
      </c>
      <c r="V55">
        <f>IF(P55="외주비", J55, 0)</f>
        <v>0</v>
      </c>
      <c r="W55">
        <f>IF(P55="장비비", J55, 0)</f>
        <v>0</v>
      </c>
      <c r="X55">
        <f>IF(P55="폐기물처리비", J55, 0)</f>
        <v>0</v>
      </c>
      <c r="Y55">
        <f>IF(P55="가설비", J55, 0)</f>
        <v>0</v>
      </c>
      <c r="Z55">
        <f>IF(P55="잡비제외분", F55, 0)</f>
        <v>0</v>
      </c>
      <c r="AA55">
        <f>IF(P55="사급자재대", L55, 0)</f>
        <v>0</v>
      </c>
      <c r="AB55">
        <f>IF(P55="관급자재대", L55, 0)</f>
        <v>0</v>
      </c>
      <c r="AC55">
        <f>IF(P55="사용자항목1", L55, 0)</f>
        <v>0</v>
      </c>
      <c r="AD55">
        <f>IF(P55="사용자항목2", L55, 0)</f>
        <v>0</v>
      </c>
      <c r="AE55">
        <f>IF(P55="사용자항목3", L55, 0)</f>
        <v>0</v>
      </c>
      <c r="AF55">
        <f>IF(P55="사용자항목4", L55, 0)</f>
        <v>0</v>
      </c>
      <c r="AG55">
        <f>IF(P55="사용자항목5", L55, 0)</f>
        <v>0</v>
      </c>
      <c r="AH55">
        <f>IF(P55="사용자항목6", L55, 0)</f>
        <v>0</v>
      </c>
      <c r="AI55">
        <f>IF(P55="사용자항목7", L55, 0)</f>
        <v>0</v>
      </c>
      <c r="AJ55">
        <f>IF(P55="사용자항목8", L55, 0)</f>
        <v>0</v>
      </c>
      <c r="AK55">
        <f>IF(P55="사용자항목9", L55, 0)</f>
        <v>0</v>
      </c>
    </row>
    <row r="56" spans="1:38" ht="30" customHeight="1" x14ac:dyDescent="0.3">
      <c r="A56" s="27" t="s">
        <v>215</v>
      </c>
      <c r="B56" s="27" t="s">
        <v>216</v>
      </c>
      <c r="C56" s="24" t="s">
        <v>192</v>
      </c>
      <c r="D56" s="5">
        <v>195.7</v>
      </c>
      <c r="E56" s="5"/>
      <c r="F56" s="5"/>
      <c r="G56" s="5"/>
      <c r="H56" s="5"/>
      <c r="I56" s="5"/>
      <c r="J56" s="5"/>
      <c r="K56" s="5"/>
      <c r="L56" s="5"/>
      <c r="M56" s="5" t="s">
        <v>214</v>
      </c>
      <c r="O56" t="str">
        <f>""</f>
        <v/>
      </c>
      <c r="P56" s="1" t="s">
        <v>110</v>
      </c>
      <c r="Q56">
        <v>1</v>
      </c>
      <c r="R56">
        <f>IF(P56="기계경비", J56, 0)</f>
        <v>0</v>
      </c>
      <c r="S56">
        <f>IF(P56="운반비", J56, 0)</f>
        <v>0</v>
      </c>
      <c r="T56">
        <f>IF(P56="작업부산물", F56, 0)</f>
        <v>0</v>
      </c>
      <c r="U56">
        <f>IF(P56="관급", F56, 0)</f>
        <v>0</v>
      </c>
      <c r="V56">
        <f>IF(P56="외주비", J56, 0)</f>
        <v>0</v>
      </c>
      <c r="W56">
        <f>IF(P56="장비비", J56, 0)</f>
        <v>0</v>
      </c>
      <c r="X56">
        <f>IF(P56="폐기물처리비", J56, 0)</f>
        <v>0</v>
      </c>
      <c r="Y56">
        <f>IF(P56="가설비", J56, 0)</f>
        <v>0</v>
      </c>
      <c r="Z56">
        <f>IF(P56="잡비제외분", F56, 0)</f>
        <v>0</v>
      </c>
      <c r="AA56">
        <f>IF(P56="사급자재대", L56, 0)</f>
        <v>0</v>
      </c>
      <c r="AB56">
        <f>IF(P56="관급자재대", L56, 0)</f>
        <v>0</v>
      </c>
      <c r="AC56">
        <f>IF(P56="사용자항목1", L56, 0)</f>
        <v>0</v>
      </c>
      <c r="AD56">
        <f>IF(P56="사용자항목2", L56, 0)</f>
        <v>0</v>
      </c>
      <c r="AE56">
        <f>IF(P56="사용자항목3", L56, 0)</f>
        <v>0</v>
      </c>
      <c r="AF56">
        <f>IF(P56="사용자항목4", L56, 0)</f>
        <v>0</v>
      </c>
      <c r="AG56">
        <f>IF(P56="사용자항목5", L56, 0)</f>
        <v>0</v>
      </c>
      <c r="AH56">
        <f>IF(P56="사용자항목6", L56, 0)</f>
        <v>0</v>
      </c>
      <c r="AI56">
        <f>IF(P56="사용자항목7", L56, 0)</f>
        <v>0</v>
      </c>
      <c r="AJ56">
        <f>IF(P56="사용자항목8", L56, 0)</f>
        <v>0</v>
      </c>
      <c r="AK56">
        <f>IF(P56="사용자항목9", L56, 0)</f>
        <v>0</v>
      </c>
    </row>
    <row r="57" spans="1:38" ht="30" customHeight="1" x14ac:dyDescent="0.3">
      <c r="A57" s="27" t="s">
        <v>215</v>
      </c>
      <c r="B57" s="27" t="s">
        <v>218</v>
      </c>
      <c r="C57" s="24" t="s">
        <v>192</v>
      </c>
      <c r="D57" s="5">
        <v>63.2</v>
      </c>
      <c r="E57" s="5"/>
      <c r="F57" s="5"/>
      <c r="G57" s="5"/>
      <c r="H57" s="5"/>
      <c r="I57" s="5"/>
      <c r="J57" s="5"/>
      <c r="K57" s="5"/>
      <c r="L57" s="5"/>
      <c r="M57" s="5" t="s">
        <v>217</v>
      </c>
      <c r="O57" t="str">
        <f>""</f>
        <v/>
      </c>
      <c r="P57" s="1" t="s">
        <v>110</v>
      </c>
      <c r="Q57">
        <v>1</v>
      </c>
      <c r="R57">
        <f>IF(P57="기계경비", J57, 0)</f>
        <v>0</v>
      </c>
      <c r="S57">
        <f>IF(P57="운반비", J57, 0)</f>
        <v>0</v>
      </c>
      <c r="T57">
        <f>IF(P57="작업부산물", F57, 0)</f>
        <v>0</v>
      </c>
      <c r="U57">
        <f>IF(P57="관급", F57, 0)</f>
        <v>0</v>
      </c>
      <c r="V57">
        <f>IF(P57="외주비", J57, 0)</f>
        <v>0</v>
      </c>
      <c r="W57">
        <f>IF(P57="장비비", J57, 0)</f>
        <v>0</v>
      </c>
      <c r="X57">
        <f>IF(P57="폐기물처리비", J57, 0)</f>
        <v>0</v>
      </c>
      <c r="Y57">
        <f>IF(P57="가설비", J57, 0)</f>
        <v>0</v>
      </c>
      <c r="Z57">
        <f>IF(P57="잡비제외분", F57, 0)</f>
        <v>0</v>
      </c>
      <c r="AA57">
        <f>IF(P57="사급자재대", L57, 0)</f>
        <v>0</v>
      </c>
      <c r="AB57">
        <f>IF(P57="관급자재대", L57, 0)</f>
        <v>0</v>
      </c>
      <c r="AC57">
        <f>IF(P57="사용자항목1", L57, 0)</f>
        <v>0</v>
      </c>
      <c r="AD57">
        <f>IF(P57="사용자항목2", L57, 0)</f>
        <v>0</v>
      </c>
      <c r="AE57">
        <f>IF(P57="사용자항목3", L57, 0)</f>
        <v>0</v>
      </c>
      <c r="AF57">
        <f>IF(P57="사용자항목4", L57, 0)</f>
        <v>0</v>
      </c>
      <c r="AG57">
        <f>IF(P57="사용자항목5", L57, 0)</f>
        <v>0</v>
      </c>
      <c r="AH57">
        <f>IF(P57="사용자항목6", L57, 0)</f>
        <v>0</v>
      </c>
      <c r="AI57">
        <f>IF(P57="사용자항목7", L57, 0)</f>
        <v>0</v>
      </c>
      <c r="AJ57">
        <f>IF(P57="사용자항목8", L57, 0)</f>
        <v>0</v>
      </c>
      <c r="AK57">
        <f>IF(P57="사용자항목9", L57, 0)</f>
        <v>0</v>
      </c>
    </row>
    <row r="58" spans="1:38" ht="30" customHeight="1" x14ac:dyDescent="0.3">
      <c r="A58" s="27" t="s">
        <v>215</v>
      </c>
      <c r="B58" s="27" t="s">
        <v>220</v>
      </c>
      <c r="C58" s="24" t="s">
        <v>192</v>
      </c>
      <c r="D58" s="5">
        <v>16.899999999999999</v>
      </c>
      <c r="E58" s="5"/>
      <c r="F58" s="5"/>
      <c r="G58" s="5"/>
      <c r="H58" s="5"/>
      <c r="I58" s="5"/>
      <c r="J58" s="5"/>
      <c r="K58" s="5"/>
      <c r="L58" s="5"/>
      <c r="M58" s="5" t="s">
        <v>219</v>
      </c>
      <c r="O58" t="str">
        <f>""</f>
        <v/>
      </c>
      <c r="P58" s="1" t="s">
        <v>110</v>
      </c>
      <c r="Q58">
        <v>1</v>
      </c>
      <c r="R58">
        <f>IF(P58="기계경비", J58, 0)</f>
        <v>0</v>
      </c>
      <c r="S58">
        <f>IF(P58="운반비", J58, 0)</f>
        <v>0</v>
      </c>
      <c r="T58">
        <f>IF(P58="작업부산물", F58, 0)</f>
        <v>0</v>
      </c>
      <c r="U58">
        <f>IF(P58="관급", F58, 0)</f>
        <v>0</v>
      </c>
      <c r="V58">
        <f>IF(P58="외주비", J58, 0)</f>
        <v>0</v>
      </c>
      <c r="W58">
        <f>IF(P58="장비비", J58, 0)</f>
        <v>0</v>
      </c>
      <c r="X58">
        <f>IF(P58="폐기물처리비", J58, 0)</f>
        <v>0</v>
      </c>
      <c r="Y58">
        <f>IF(P58="가설비", J58, 0)</f>
        <v>0</v>
      </c>
      <c r="Z58">
        <f>IF(P58="잡비제외분", F58, 0)</f>
        <v>0</v>
      </c>
      <c r="AA58">
        <f>IF(P58="사급자재대", L58, 0)</f>
        <v>0</v>
      </c>
      <c r="AB58">
        <f>IF(P58="관급자재대", L58, 0)</f>
        <v>0</v>
      </c>
      <c r="AC58">
        <f>IF(P58="사용자항목1", L58, 0)</f>
        <v>0</v>
      </c>
      <c r="AD58">
        <f>IF(P58="사용자항목2", L58, 0)</f>
        <v>0</v>
      </c>
      <c r="AE58">
        <f>IF(P58="사용자항목3", L58, 0)</f>
        <v>0</v>
      </c>
      <c r="AF58">
        <f>IF(P58="사용자항목4", L58, 0)</f>
        <v>0</v>
      </c>
      <c r="AG58">
        <f>IF(P58="사용자항목5", L58, 0)</f>
        <v>0</v>
      </c>
      <c r="AH58">
        <f>IF(P58="사용자항목6", L58, 0)</f>
        <v>0</v>
      </c>
      <c r="AI58">
        <f>IF(P58="사용자항목7", L58, 0)</f>
        <v>0</v>
      </c>
      <c r="AJ58">
        <f>IF(P58="사용자항목8", L58, 0)</f>
        <v>0</v>
      </c>
      <c r="AK58">
        <f>IF(P58="사용자항목9", L58, 0)</f>
        <v>0</v>
      </c>
    </row>
    <row r="59" spans="1:38" ht="30" customHeight="1" x14ac:dyDescent="0.3">
      <c r="A59" s="28"/>
      <c r="B59" s="28"/>
      <c r="C59" s="2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38" ht="30" customHeight="1" x14ac:dyDescent="0.3">
      <c r="A60" s="28"/>
      <c r="B60" s="28"/>
      <c r="C60" s="2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38" ht="30" customHeight="1" x14ac:dyDescent="0.3">
      <c r="A61" s="28"/>
      <c r="B61" s="28"/>
      <c r="C61" s="2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38" ht="30" customHeight="1" x14ac:dyDescent="0.3">
      <c r="A62" s="28"/>
      <c r="B62" s="28"/>
      <c r="C62" s="2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38" ht="30" customHeight="1" x14ac:dyDescent="0.3">
      <c r="A63" s="28"/>
      <c r="B63" s="28"/>
      <c r="C63" s="2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38" ht="30" customHeight="1" x14ac:dyDescent="0.3">
      <c r="A64" s="28"/>
      <c r="B64" s="28"/>
      <c r="C64" s="2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38" ht="30" customHeight="1" x14ac:dyDescent="0.3">
      <c r="A65" s="28"/>
      <c r="B65" s="28"/>
      <c r="C65" s="2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38" ht="30" customHeight="1" x14ac:dyDescent="0.3">
      <c r="A66" s="28"/>
      <c r="B66" s="28"/>
      <c r="C66" s="2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38" ht="30" customHeight="1" x14ac:dyDescent="0.3">
      <c r="A67" s="28"/>
      <c r="B67" s="28"/>
      <c r="C67" s="2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38" ht="30" customHeight="1" x14ac:dyDescent="0.3">
      <c r="A68" s="28"/>
      <c r="B68" s="28"/>
      <c r="C68" s="2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38" ht="30" customHeight="1" x14ac:dyDescent="0.3">
      <c r="A69" s="28"/>
      <c r="B69" s="28"/>
      <c r="C69" s="2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38" ht="30" customHeight="1" x14ac:dyDescent="0.3">
      <c r="A70" s="28"/>
      <c r="B70" s="28"/>
      <c r="C70" s="2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38" ht="30" customHeight="1" x14ac:dyDescent="0.3">
      <c r="A71" s="28"/>
      <c r="B71" s="28"/>
      <c r="C71" s="2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38" ht="30" customHeight="1" x14ac:dyDescent="0.3">
      <c r="A72" s="28"/>
      <c r="B72" s="28"/>
      <c r="C72" s="2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38" ht="30" customHeight="1" x14ac:dyDescent="0.3">
      <c r="A73" s="28"/>
      <c r="B73" s="28"/>
      <c r="C73" s="2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38" ht="30" customHeight="1" x14ac:dyDescent="0.3">
      <c r="A74" s="28"/>
      <c r="B74" s="28"/>
      <c r="C74" s="2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38" ht="30" customHeight="1" x14ac:dyDescent="0.3">
      <c r="A75" s="28"/>
      <c r="B75" s="28"/>
      <c r="C75" s="2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38" ht="30" customHeight="1" x14ac:dyDescent="0.3">
      <c r="A76" s="7" t="s">
        <v>118</v>
      </c>
      <c r="B76" s="8"/>
      <c r="C76" s="9"/>
      <c r="D76" s="10"/>
      <c r="E76" s="5"/>
      <c r="F76" s="10">
        <f>ROUNDDOWN(SUMIF(Q54:Q58, "1", F54:F58), 0)</f>
        <v>0</v>
      </c>
      <c r="G76" s="5"/>
      <c r="H76" s="10">
        <f>ROUNDDOWN(SUMIF(Q54:Q58, "1", H54:H58), 0)</f>
        <v>0</v>
      </c>
      <c r="I76" s="5"/>
      <c r="J76" s="10">
        <f>ROUNDDOWN(SUMIF(Q54:Q58, "1", J54:J58), 0)</f>
        <v>0</v>
      </c>
      <c r="K76" s="5"/>
      <c r="L76" s="10">
        <f>F76+H76+J76</f>
        <v>0</v>
      </c>
      <c r="M76" s="10"/>
      <c r="R76">
        <f t="shared" ref="R76:AL76" si="2">ROUNDDOWN(SUM(R54:R58), 0)</f>
        <v>0</v>
      </c>
      <c r="S76">
        <f t="shared" si="2"/>
        <v>0</v>
      </c>
      <c r="T76">
        <f t="shared" si="2"/>
        <v>0</v>
      </c>
      <c r="U76">
        <f t="shared" si="2"/>
        <v>0</v>
      </c>
      <c r="V76">
        <f t="shared" si="2"/>
        <v>0</v>
      </c>
      <c r="W76">
        <f t="shared" si="2"/>
        <v>0</v>
      </c>
      <c r="X76">
        <f t="shared" si="2"/>
        <v>0</v>
      </c>
      <c r="Y76">
        <f t="shared" si="2"/>
        <v>0</v>
      </c>
      <c r="Z76">
        <f t="shared" si="2"/>
        <v>0</v>
      </c>
      <c r="AA76">
        <f t="shared" si="2"/>
        <v>0</v>
      </c>
      <c r="AB76">
        <f t="shared" si="2"/>
        <v>0</v>
      </c>
      <c r="AC76">
        <f t="shared" si="2"/>
        <v>0</v>
      </c>
      <c r="AD76">
        <f t="shared" si="2"/>
        <v>0</v>
      </c>
      <c r="AE76">
        <f t="shared" si="2"/>
        <v>0</v>
      </c>
      <c r="AF76">
        <f t="shared" si="2"/>
        <v>0</v>
      </c>
      <c r="AG76">
        <f t="shared" si="2"/>
        <v>0</v>
      </c>
      <c r="AH76">
        <f t="shared" si="2"/>
        <v>0</v>
      </c>
      <c r="AI76">
        <f t="shared" si="2"/>
        <v>0</v>
      </c>
      <c r="AJ76">
        <f t="shared" si="2"/>
        <v>0</v>
      </c>
      <c r="AK76">
        <f t="shared" si="2"/>
        <v>0</v>
      </c>
      <c r="AL76">
        <f t="shared" si="2"/>
        <v>0</v>
      </c>
    </row>
    <row r="77" spans="1:38" ht="30" customHeight="1" x14ac:dyDescent="0.3">
      <c r="A77" s="46" t="s">
        <v>258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38" ht="30" customHeight="1" x14ac:dyDescent="0.3">
      <c r="A78" s="27" t="s">
        <v>222</v>
      </c>
      <c r="B78" s="27" t="s">
        <v>223</v>
      </c>
      <c r="C78" s="24" t="s">
        <v>192</v>
      </c>
      <c r="D78" s="5">
        <v>10.3</v>
      </c>
      <c r="E78" s="5"/>
      <c r="F78" s="5"/>
      <c r="G78" s="5"/>
      <c r="H78" s="5"/>
      <c r="I78" s="5"/>
      <c r="J78" s="5"/>
      <c r="K78" s="5"/>
      <c r="L78" s="5"/>
      <c r="M78" s="5" t="s">
        <v>221</v>
      </c>
      <c r="O78" t="str">
        <f>""</f>
        <v/>
      </c>
      <c r="P78" s="1" t="s">
        <v>110</v>
      </c>
      <c r="Q78">
        <v>1</v>
      </c>
      <c r="R78">
        <f>IF(P78="기계경비", J78, 0)</f>
        <v>0</v>
      </c>
      <c r="S78">
        <f>IF(P78="운반비", J78, 0)</f>
        <v>0</v>
      </c>
      <c r="T78">
        <f>IF(P78="작업부산물", F78, 0)</f>
        <v>0</v>
      </c>
      <c r="U78">
        <f>IF(P78="관급", F78, 0)</f>
        <v>0</v>
      </c>
      <c r="V78">
        <f>IF(P78="외주비", J78, 0)</f>
        <v>0</v>
      </c>
      <c r="W78">
        <f>IF(P78="장비비", J78, 0)</f>
        <v>0</v>
      </c>
      <c r="X78">
        <f>IF(P78="폐기물처리비", J78, 0)</f>
        <v>0</v>
      </c>
      <c r="Y78">
        <f>IF(P78="가설비", J78, 0)</f>
        <v>0</v>
      </c>
      <c r="Z78">
        <f>IF(P78="잡비제외분", F78, 0)</f>
        <v>0</v>
      </c>
      <c r="AA78">
        <f>IF(P78="사급자재대", L78, 0)</f>
        <v>0</v>
      </c>
      <c r="AB78">
        <f>IF(P78="관급자재대", L78, 0)</f>
        <v>0</v>
      </c>
      <c r="AC78">
        <f>IF(P78="사용자항목1", L78, 0)</f>
        <v>0</v>
      </c>
      <c r="AD78">
        <f>IF(P78="사용자항목2", L78, 0)</f>
        <v>0</v>
      </c>
      <c r="AE78">
        <f>IF(P78="사용자항목3", L78, 0)</f>
        <v>0</v>
      </c>
      <c r="AF78">
        <f>IF(P78="사용자항목4", L78, 0)</f>
        <v>0</v>
      </c>
      <c r="AG78">
        <f>IF(P78="사용자항목5", L78, 0)</f>
        <v>0</v>
      </c>
      <c r="AH78">
        <f>IF(P78="사용자항목6", L78, 0)</f>
        <v>0</v>
      </c>
      <c r="AI78">
        <f>IF(P78="사용자항목7", L78, 0)</f>
        <v>0</v>
      </c>
      <c r="AJ78">
        <f>IF(P78="사용자항목8", L78, 0)</f>
        <v>0</v>
      </c>
      <c r="AK78">
        <f>IF(P78="사용자항목9", L78, 0)</f>
        <v>0</v>
      </c>
    </row>
    <row r="79" spans="1:38" ht="30" customHeight="1" x14ac:dyDescent="0.3">
      <c r="A79" s="27" t="s">
        <v>225</v>
      </c>
      <c r="B79" s="27" t="s">
        <v>226</v>
      </c>
      <c r="C79" s="24" t="s">
        <v>192</v>
      </c>
      <c r="D79" s="5">
        <v>60.5</v>
      </c>
      <c r="E79" s="5"/>
      <c r="F79" s="5"/>
      <c r="G79" s="5"/>
      <c r="H79" s="5"/>
      <c r="I79" s="5"/>
      <c r="J79" s="5"/>
      <c r="K79" s="5"/>
      <c r="L79" s="5"/>
      <c r="M79" s="5" t="s">
        <v>224</v>
      </c>
      <c r="O79" t="str">
        <f>""</f>
        <v/>
      </c>
      <c r="P79" s="1" t="s">
        <v>110</v>
      </c>
      <c r="Q79">
        <v>1</v>
      </c>
      <c r="R79">
        <f>IF(P79="기계경비", J79, 0)</f>
        <v>0</v>
      </c>
      <c r="S79">
        <f>IF(P79="운반비", J79, 0)</f>
        <v>0</v>
      </c>
      <c r="T79">
        <f>IF(P79="작업부산물", F79, 0)</f>
        <v>0</v>
      </c>
      <c r="U79">
        <f>IF(P79="관급", F79, 0)</f>
        <v>0</v>
      </c>
      <c r="V79">
        <f>IF(P79="외주비", J79, 0)</f>
        <v>0</v>
      </c>
      <c r="W79">
        <f>IF(P79="장비비", J79, 0)</f>
        <v>0</v>
      </c>
      <c r="X79">
        <f>IF(P79="폐기물처리비", J79, 0)</f>
        <v>0</v>
      </c>
      <c r="Y79">
        <f>IF(P79="가설비", J79, 0)</f>
        <v>0</v>
      </c>
      <c r="Z79">
        <f>IF(P79="잡비제외분", F79, 0)</f>
        <v>0</v>
      </c>
      <c r="AA79">
        <f>IF(P79="사급자재대", L79, 0)</f>
        <v>0</v>
      </c>
      <c r="AB79">
        <f>IF(P79="관급자재대", L79, 0)</f>
        <v>0</v>
      </c>
      <c r="AC79">
        <f>IF(P79="사용자항목1", L79, 0)</f>
        <v>0</v>
      </c>
      <c r="AD79">
        <f>IF(P79="사용자항목2", L79, 0)</f>
        <v>0</v>
      </c>
      <c r="AE79">
        <f>IF(P79="사용자항목3", L79, 0)</f>
        <v>0</v>
      </c>
      <c r="AF79">
        <f>IF(P79="사용자항목4", L79, 0)</f>
        <v>0</v>
      </c>
      <c r="AG79">
        <f>IF(P79="사용자항목5", L79, 0)</f>
        <v>0</v>
      </c>
      <c r="AH79">
        <f>IF(P79="사용자항목6", L79, 0)</f>
        <v>0</v>
      </c>
      <c r="AI79">
        <f>IF(P79="사용자항목7", L79, 0)</f>
        <v>0</v>
      </c>
      <c r="AJ79">
        <f>IF(P79="사용자항목8", L79, 0)</f>
        <v>0</v>
      </c>
      <c r="AK79">
        <f>IF(P79="사용자항목9", L79, 0)</f>
        <v>0</v>
      </c>
    </row>
    <row r="80" spans="1:38" ht="30" customHeight="1" x14ac:dyDescent="0.3">
      <c r="A80" s="27" t="s">
        <v>415</v>
      </c>
      <c r="B80" s="27" t="s">
        <v>416</v>
      </c>
      <c r="C80" s="24" t="s">
        <v>230</v>
      </c>
      <c r="D80" s="5">
        <v>1</v>
      </c>
      <c r="E80" s="5"/>
      <c r="F80" s="5"/>
      <c r="G80" s="5"/>
      <c r="H80" s="5"/>
      <c r="I80" s="5"/>
      <c r="J80" s="5"/>
      <c r="K80" s="5"/>
      <c r="L80" s="5"/>
      <c r="M80" s="5" t="s">
        <v>227</v>
      </c>
      <c r="O80" t="str">
        <f>""</f>
        <v/>
      </c>
      <c r="P80" s="1" t="s">
        <v>110</v>
      </c>
      <c r="Q80">
        <v>1</v>
      </c>
      <c r="R80">
        <f>IF(P80="기계경비", J80, 0)</f>
        <v>0</v>
      </c>
      <c r="S80">
        <f>IF(P80="운반비", J80, 0)</f>
        <v>0</v>
      </c>
      <c r="T80">
        <f>IF(P80="작업부산물", F80, 0)</f>
        <v>0</v>
      </c>
      <c r="U80">
        <f>IF(P80="관급", F80, 0)</f>
        <v>0</v>
      </c>
      <c r="V80">
        <f>IF(P80="외주비", J80, 0)</f>
        <v>0</v>
      </c>
      <c r="W80">
        <f>IF(P80="장비비", J80, 0)</f>
        <v>0</v>
      </c>
      <c r="X80">
        <f>IF(P80="폐기물처리비", J80, 0)</f>
        <v>0</v>
      </c>
      <c r="Y80">
        <f>IF(P80="가설비", J80, 0)</f>
        <v>0</v>
      </c>
      <c r="Z80">
        <f>IF(P80="잡비제외분", F80, 0)</f>
        <v>0</v>
      </c>
      <c r="AA80">
        <f>IF(P80="사급자재대", L80, 0)</f>
        <v>0</v>
      </c>
      <c r="AB80">
        <f>IF(P80="관급자재대", L80, 0)</f>
        <v>0</v>
      </c>
      <c r="AC80">
        <f>IF(P80="사용자항목1", L80, 0)</f>
        <v>0</v>
      </c>
      <c r="AD80">
        <f>IF(P80="사용자항목2", L80, 0)</f>
        <v>0</v>
      </c>
      <c r="AE80">
        <f>IF(P80="사용자항목3", L80, 0)</f>
        <v>0</v>
      </c>
      <c r="AF80">
        <f>IF(P80="사용자항목4", L80, 0)</f>
        <v>0</v>
      </c>
      <c r="AG80">
        <f>IF(P80="사용자항목5", L80, 0)</f>
        <v>0</v>
      </c>
      <c r="AH80">
        <f>IF(P80="사용자항목6", L80, 0)</f>
        <v>0</v>
      </c>
      <c r="AI80">
        <f>IF(P80="사용자항목7", L80, 0)</f>
        <v>0</v>
      </c>
      <c r="AJ80">
        <f>IF(P80="사용자항목8", L80, 0)</f>
        <v>0</v>
      </c>
      <c r="AK80">
        <f>IF(P80="사용자항목9", L80, 0)</f>
        <v>0</v>
      </c>
    </row>
    <row r="81" spans="1:13" ht="30" customHeight="1" x14ac:dyDescent="0.3">
      <c r="A81" s="28"/>
      <c r="B81" s="28"/>
      <c r="C81" s="2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30" customHeight="1" x14ac:dyDescent="0.3">
      <c r="A82" s="28"/>
      <c r="B82" s="28"/>
      <c r="C82" s="2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30" customHeight="1" x14ac:dyDescent="0.3">
      <c r="A83" s="28"/>
      <c r="B83" s="28"/>
      <c r="C83" s="2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30" customHeight="1" x14ac:dyDescent="0.3">
      <c r="A84" s="28"/>
      <c r="B84" s="28"/>
      <c r="C84" s="2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30" customHeight="1" x14ac:dyDescent="0.3">
      <c r="A85" s="28"/>
      <c r="B85" s="28"/>
      <c r="C85" s="2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30" customHeight="1" x14ac:dyDescent="0.3">
      <c r="A86" s="28"/>
      <c r="B86" s="28"/>
      <c r="C86" s="2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30" customHeight="1" x14ac:dyDescent="0.3">
      <c r="A87" s="28"/>
      <c r="B87" s="28"/>
      <c r="C87" s="2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30" customHeight="1" x14ac:dyDescent="0.3">
      <c r="A88" s="28"/>
      <c r="B88" s="28"/>
      <c r="C88" s="2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30" customHeight="1" x14ac:dyDescent="0.3">
      <c r="A89" s="28"/>
      <c r="B89" s="28"/>
      <c r="C89" s="2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30" customHeight="1" x14ac:dyDescent="0.3">
      <c r="A90" s="28"/>
      <c r="B90" s="28"/>
      <c r="C90" s="2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30" customHeight="1" x14ac:dyDescent="0.3">
      <c r="A91" s="28"/>
      <c r="B91" s="28"/>
      <c r="C91" s="2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30" customHeight="1" x14ac:dyDescent="0.3">
      <c r="A92" s="28"/>
      <c r="B92" s="28"/>
      <c r="C92" s="2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30" customHeight="1" x14ac:dyDescent="0.3">
      <c r="A93" s="28"/>
      <c r="B93" s="28"/>
      <c r="C93" s="2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30" customHeight="1" x14ac:dyDescent="0.3">
      <c r="A94" s="28"/>
      <c r="B94" s="28"/>
      <c r="C94" s="2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30" customHeight="1" x14ac:dyDescent="0.3">
      <c r="A95" s="28"/>
      <c r="B95" s="28"/>
      <c r="C95" s="2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30" customHeight="1" x14ac:dyDescent="0.3">
      <c r="A96" s="28"/>
      <c r="B96" s="28"/>
      <c r="C96" s="2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38" ht="30" customHeight="1" x14ac:dyDescent="0.3">
      <c r="A97" s="28"/>
      <c r="B97" s="28"/>
      <c r="C97" s="2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38" ht="30" customHeight="1" x14ac:dyDescent="0.3">
      <c r="A98" s="28"/>
      <c r="B98" s="28"/>
      <c r="C98" s="2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38" ht="30" customHeight="1" x14ac:dyDescent="0.3">
      <c r="A99" s="28"/>
      <c r="B99" s="28"/>
      <c r="C99" s="2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38" ht="30" customHeight="1" x14ac:dyDescent="0.3">
      <c r="A100" s="7" t="s">
        <v>118</v>
      </c>
      <c r="B100" s="8"/>
      <c r="C100" s="9"/>
      <c r="D100" s="10"/>
      <c r="E100" s="5"/>
      <c r="F100" s="10">
        <f>ROUNDDOWN(SUMIF(Q78:Q80, "1", F78:F80), 0)</f>
        <v>0</v>
      </c>
      <c r="G100" s="5"/>
      <c r="H100" s="10">
        <f>ROUNDDOWN(SUMIF(Q78:Q80, "1", H78:H80), 0)</f>
        <v>0</v>
      </c>
      <c r="I100" s="5"/>
      <c r="J100" s="10">
        <f>ROUNDDOWN(SUMIF(Q78:Q80, "1", J78:J80), 0)</f>
        <v>0</v>
      </c>
      <c r="K100" s="5"/>
      <c r="L100" s="10">
        <f>F100+H100+J100</f>
        <v>0</v>
      </c>
      <c r="M100" s="10"/>
      <c r="R100">
        <f t="shared" ref="R100:AL100" si="3">ROUNDDOWN(SUM(R78:R80), 0)</f>
        <v>0</v>
      </c>
      <c r="S100">
        <f t="shared" si="3"/>
        <v>0</v>
      </c>
      <c r="T100">
        <f t="shared" si="3"/>
        <v>0</v>
      </c>
      <c r="U100">
        <f t="shared" si="3"/>
        <v>0</v>
      </c>
      <c r="V100">
        <f t="shared" si="3"/>
        <v>0</v>
      </c>
      <c r="W100">
        <f t="shared" si="3"/>
        <v>0</v>
      </c>
      <c r="X100">
        <f t="shared" si="3"/>
        <v>0</v>
      </c>
      <c r="Y100">
        <f t="shared" si="3"/>
        <v>0</v>
      </c>
      <c r="Z100">
        <f t="shared" si="3"/>
        <v>0</v>
      </c>
      <c r="AA100">
        <f t="shared" si="3"/>
        <v>0</v>
      </c>
      <c r="AB100">
        <f t="shared" si="3"/>
        <v>0</v>
      </c>
      <c r="AC100">
        <f t="shared" si="3"/>
        <v>0</v>
      </c>
      <c r="AD100">
        <f t="shared" si="3"/>
        <v>0</v>
      </c>
      <c r="AE100">
        <f t="shared" si="3"/>
        <v>0</v>
      </c>
      <c r="AF100">
        <f t="shared" si="3"/>
        <v>0</v>
      </c>
      <c r="AG100">
        <f t="shared" si="3"/>
        <v>0</v>
      </c>
      <c r="AH100">
        <f t="shared" si="3"/>
        <v>0</v>
      </c>
      <c r="AI100">
        <f t="shared" si="3"/>
        <v>0</v>
      </c>
      <c r="AJ100">
        <f t="shared" si="3"/>
        <v>0</v>
      </c>
      <c r="AK100">
        <f t="shared" si="3"/>
        <v>0</v>
      </c>
      <c r="AL100">
        <f t="shared" si="3"/>
        <v>0</v>
      </c>
    </row>
    <row r="101" spans="1:38" ht="30" customHeight="1" x14ac:dyDescent="0.3">
      <c r="A101" s="46" t="s">
        <v>406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38" ht="30" customHeight="1" x14ac:dyDescent="0.3">
      <c r="A102" s="27" t="s">
        <v>396</v>
      </c>
      <c r="B102" s="27" t="s">
        <v>397</v>
      </c>
      <c r="C102" s="24" t="s">
        <v>230</v>
      </c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5" t="s">
        <v>373</v>
      </c>
      <c r="O102" t="str">
        <f>""</f>
        <v/>
      </c>
      <c r="P102" s="1" t="s">
        <v>110</v>
      </c>
      <c r="Q102">
        <v>1</v>
      </c>
      <c r="R102">
        <f>IF(P102="기계경비", J102, 0)</f>
        <v>0</v>
      </c>
      <c r="S102">
        <f>IF(P102="운반비", J102, 0)</f>
        <v>0</v>
      </c>
      <c r="T102">
        <f>IF(P102="작업부산물", F102, 0)</f>
        <v>0</v>
      </c>
      <c r="U102">
        <f>IF(P102="관급", F102, 0)</f>
        <v>0</v>
      </c>
      <c r="V102">
        <f>IF(P102="외주비", J102, 0)</f>
        <v>0</v>
      </c>
      <c r="W102">
        <f>IF(P102="장비비", J102, 0)</f>
        <v>0</v>
      </c>
      <c r="X102">
        <f>IF(P102="폐기물처리비", J102, 0)</f>
        <v>0</v>
      </c>
      <c r="Y102">
        <f>IF(P102="가설비", J102, 0)</f>
        <v>0</v>
      </c>
      <c r="Z102">
        <f>IF(P102="잡비제외분", F102, 0)</f>
        <v>0</v>
      </c>
      <c r="AA102">
        <f>IF(P102="사급자재대", L102, 0)</f>
        <v>0</v>
      </c>
      <c r="AB102">
        <f>IF(P102="관급자재대", L102, 0)</f>
        <v>0</v>
      </c>
      <c r="AC102">
        <f>IF(P102="사용자항목1", L102, 0)</f>
        <v>0</v>
      </c>
      <c r="AD102">
        <f>IF(P102="사용자항목2", L102, 0)</f>
        <v>0</v>
      </c>
      <c r="AE102">
        <f>IF(P102="사용자항목3", L102, 0)</f>
        <v>0</v>
      </c>
      <c r="AF102">
        <f>IF(P102="사용자항목4", L102, 0)</f>
        <v>0</v>
      </c>
      <c r="AG102">
        <f>IF(P102="사용자항목5", L102, 0)</f>
        <v>0</v>
      </c>
      <c r="AH102">
        <f>IF(P102="사용자항목6", L102, 0)</f>
        <v>0</v>
      </c>
      <c r="AI102">
        <f>IF(P102="사용자항목7", L102, 0)</f>
        <v>0</v>
      </c>
      <c r="AJ102">
        <f>IF(P102="사용자항목8", L102, 0)</f>
        <v>0</v>
      </c>
      <c r="AK102">
        <f>IF(P102="사용자항목9", L102, 0)</f>
        <v>0</v>
      </c>
    </row>
    <row r="103" spans="1:38" ht="30" customHeight="1" x14ac:dyDescent="0.3">
      <c r="A103" s="27" t="s">
        <v>385</v>
      </c>
      <c r="B103" s="27" t="s">
        <v>386</v>
      </c>
      <c r="C103" s="24" t="s">
        <v>192</v>
      </c>
      <c r="D103" s="5">
        <v>401.1</v>
      </c>
      <c r="E103" s="5"/>
      <c r="F103" s="5"/>
      <c r="G103" s="5"/>
      <c r="H103" s="5"/>
      <c r="I103" s="5"/>
      <c r="J103" s="5"/>
      <c r="K103" s="5"/>
      <c r="L103" s="5"/>
      <c r="M103" s="5" t="s">
        <v>395</v>
      </c>
      <c r="O103" t="str">
        <f>""</f>
        <v/>
      </c>
      <c r="P103" s="1" t="s">
        <v>110</v>
      </c>
      <c r="Q103">
        <v>1</v>
      </c>
      <c r="R103">
        <f>IF(P103="기계경비", J103, 0)</f>
        <v>0</v>
      </c>
      <c r="S103">
        <f>IF(P103="운반비", J103, 0)</f>
        <v>0</v>
      </c>
      <c r="T103">
        <f>IF(P103="작업부산물", F103, 0)</f>
        <v>0</v>
      </c>
      <c r="U103">
        <f>IF(P103="관급", F103, 0)</f>
        <v>0</v>
      </c>
      <c r="V103">
        <f>IF(P103="외주비", J103, 0)</f>
        <v>0</v>
      </c>
      <c r="W103">
        <f>IF(P103="장비비", J103, 0)</f>
        <v>0</v>
      </c>
      <c r="X103">
        <f>IF(P103="폐기물처리비", J103, 0)</f>
        <v>0</v>
      </c>
      <c r="Y103">
        <f>IF(P103="가설비", J103, 0)</f>
        <v>0</v>
      </c>
      <c r="Z103">
        <f>IF(P103="잡비제외분", F103, 0)</f>
        <v>0</v>
      </c>
      <c r="AA103">
        <f>IF(P103="사급자재대", L103, 0)</f>
        <v>0</v>
      </c>
      <c r="AB103">
        <f>IF(P103="관급자재대", L103, 0)</f>
        <v>0</v>
      </c>
      <c r="AC103">
        <f>IF(P103="사용자항목1", L103, 0)</f>
        <v>0</v>
      </c>
      <c r="AD103">
        <f>IF(P103="사용자항목2", L103, 0)</f>
        <v>0</v>
      </c>
      <c r="AE103">
        <f>IF(P103="사용자항목3", L103, 0)</f>
        <v>0</v>
      </c>
      <c r="AF103">
        <f>IF(P103="사용자항목4", L103, 0)</f>
        <v>0</v>
      </c>
      <c r="AG103">
        <f>IF(P103="사용자항목5", L103, 0)</f>
        <v>0</v>
      </c>
      <c r="AH103">
        <f>IF(P103="사용자항목6", L103, 0)</f>
        <v>0</v>
      </c>
      <c r="AI103">
        <f>IF(P103="사용자항목7", L103, 0)</f>
        <v>0</v>
      </c>
      <c r="AJ103">
        <f>IF(P103="사용자항목8", L103, 0)</f>
        <v>0</v>
      </c>
      <c r="AK103">
        <f>IF(P103="사용자항목9", L103, 0)</f>
        <v>0</v>
      </c>
    </row>
    <row r="104" spans="1:38" ht="30" customHeight="1" x14ac:dyDescent="0.3">
      <c r="A104" s="28"/>
      <c r="B104" s="28"/>
      <c r="C104" s="2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38" ht="30" customHeight="1" x14ac:dyDescent="0.3">
      <c r="A105" s="28"/>
      <c r="B105" s="28"/>
      <c r="C105" s="2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38" ht="30" customHeight="1" x14ac:dyDescent="0.3">
      <c r="A106" s="28"/>
      <c r="B106" s="28"/>
      <c r="C106" s="2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38" ht="30" customHeight="1" x14ac:dyDescent="0.3">
      <c r="A107" s="28"/>
      <c r="B107" s="28"/>
      <c r="C107" s="2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38" ht="30" customHeight="1" x14ac:dyDescent="0.3">
      <c r="A108" s="28"/>
      <c r="B108" s="28"/>
      <c r="C108" s="2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38" ht="30" customHeight="1" x14ac:dyDescent="0.3">
      <c r="A109" s="28"/>
      <c r="B109" s="28"/>
      <c r="C109" s="2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38" ht="30" customHeight="1" x14ac:dyDescent="0.3">
      <c r="A110" s="28"/>
      <c r="B110" s="28"/>
      <c r="C110" s="2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38" ht="30" customHeight="1" x14ac:dyDescent="0.3">
      <c r="A111" s="28"/>
      <c r="B111" s="28"/>
      <c r="C111" s="2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38" ht="30" customHeight="1" x14ac:dyDescent="0.3">
      <c r="A112" s="28"/>
      <c r="B112" s="28"/>
      <c r="C112" s="2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38" ht="30" customHeight="1" x14ac:dyDescent="0.3">
      <c r="A113" s="28"/>
      <c r="B113" s="28"/>
      <c r="C113" s="2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38" ht="30" customHeight="1" x14ac:dyDescent="0.3">
      <c r="A114" s="28"/>
      <c r="B114" s="28"/>
      <c r="C114" s="2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38" ht="30" customHeight="1" x14ac:dyDescent="0.3">
      <c r="A115" s="28"/>
      <c r="B115" s="28"/>
      <c r="C115" s="2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38" ht="30" customHeight="1" x14ac:dyDescent="0.3">
      <c r="A116" s="28"/>
      <c r="B116" s="28"/>
      <c r="C116" s="2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38" ht="30" customHeight="1" x14ac:dyDescent="0.3">
      <c r="A117" s="28"/>
      <c r="B117" s="28"/>
      <c r="C117" s="2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38" ht="30" customHeight="1" x14ac:dyDescent="0.3">
      <c r="A118" s="28"/>
      <c r="B118" s="28"/>
      <c r="C118" s="2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38" ht="30" customHeight="1" x14ac:dyDescent="0.3">
      <c r="A119" s="28"/>
      <c r="B119" s="28"/>
      <c r="C119" s="2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38" ht="30" customHeight="1" x14ac:dyDescent="0.3">
      <c r="A120" s="28"/>
      <c r="B120" s="28"/>
      <c r="C120" s="2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38" ht="30" customHeight="1" x14ac:dyDescent="0.3">
      <c r="A121" s="28"/>
      <c r="B121" s="28"/>
      <c r="C121" s="2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38" ht="30" customHeight="1" x14ac:dyDescent="0.3">
      <c r="A122" s="28"/>
      <c r="B122" s="28"/>
      <c r="C122" s="2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38" ht="30" customHeight="1" x14ac:dyDescent="0.3">
      <c r="A123" s="28"/>
      <c r="B123" s="28"/>
      <c r="C123" s="2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38" ht="30" customHeight="1" x14ac:dyDescent="0.3">
      <c r="A124" s="7" t="s">
        <v>118</v>
      </c>
      <c r="B124" s="8"/>
      <c r="C124" s="9"/>
      <c r="D124" s="10"/>
      <c r="E124" s="5"/>
      <c r="F124" s="10">
        <f>ROUNDDOWN(SUMIF(Q102:Q103, "1", F102:F103), 0)</f>
        <v>0</v>
      </c>
      <c r="G124" s="5"/>
      <c r="H124" s="10">
        <f>ROUNDDOWN(SUMIF(Q102:Q103, "1", H102:H103), 0)</f>
        <v>0</v>
      </c>
      <c r="I124" s="5"/>
      <c r="J124" s="10">
        <f>ROUNDDOWN(SUMIF(Q102:Q103, "1", J102:J103), 0)</f>
        <v>0</v>
      </c>
      <c r="K124" s="5"/>
      <c r="L124" s="10">
        <f>F124+H124+J124</f>
        <v>0</v>
      </c>
      <c r="M124" s="10"/>
      <c r="R124">
        <f t="shared" ref="R124:AL124" si="4">ROUNDDOWN(SUM(R102:R103), 0)</f>
        <v>0</v>
      </c>
      <c r="S124">
        <f t="shared" si="4"/>
        <v>0</v>
      </c>
      <c r="T124">
        <f t="shared" si="4"/>
        <v>0</v>
      </c>
      <c r="U124">
        <f t="shared" si="4"/>
        <v>0</v>
      </c>
      <c r="V124">
        <f t="shared" si="4"/>
        <v>0</v>
      </c>
      <c r="W124">
        <f t="shared" si="4"/>
        <v>0</v>
      </c>
      <c r="X124">
        <f t="shared" si="4"/>
        <v>0</v>
      </c>
      <c r="Y124">
        <f t="shared" si="4"/>
        <v>0</v>
      </c>
      <c r="Z124">
        <f t="shared" si="4"/>
        <v>0</v>
      </c>
      <c r="AA124">
        <f t="shared" si="4"/>
        <v>0</v>
      </c>
      <c r="AB124">
        <f t="shared" si="4"/>
        <v>0</v>
      </c>
      <c r="AC124">
        <f t="shared" si="4"/>
        <v>0</v>
      </c>
      <c r="AD124">
        <f t="shared" si="4"/>
        <v>0</v>
      </c>
      <c r="AE124">
        <f t="shared" si="4"/>
        <v>0</v>
      </c>
      <c r="AF124">
        <f t="shared" si="4"/>
        <v>0</v>
      </c>
      <c r="AG124">
        <f t="shared" si="4"/>
        <v>0</v>
      </c>
      <c r="AH124">
        <f t="shared" si="4"/>
        <v>0</v>
      </c>
      <c r="AI124">
        <f t="shared" si="4"/>
        <v>0</v>
      </c>
      <c r="AJ124">
        <f t="shared" si="4"/>
        <v>0</v>
      </c>
      <c r="AK124">
        <f t="shared" si="4"/>
        <v>0</v>
      </c>
      <c r="AL124">
        <f t="shared" si="4"/>
        <v>0</v>
      </c>
    </row>
    <row r="125" spans="1:38" ht="30" customHeight="1" x14ac:dyDescent="0.3">
      <c r="A125" s="46" t="s">
        <v>407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38" ht="30" customHeight="1" x14ac:dyDescent="0.3">
      <c r="A126" s="27" t="s">
        <v>228</v>
      </c>
      <c r="B126" s="27" t="s">
        <v>229</v>
      </c>
      <c r="C126" s="24" t="s">
        <v>230</v>
      </c>
      <c r="D126" s="5">
        <v>1</v>
      </c>
      <c r="E126" s="5"/>
      <c r="F126" s="5"/>
      <c r="G126" s="5"/>
      <c r="H126" s="5"/>
      <c r="I126" s="5"/>
      <c r="J126" s="5"/>
      <c r="K126" s="5"/>
      <c r="L126" s="5"/>
      <c r="M126" s="5" t="s">
        <v>383</v>
      </c>
      <c r="O126" t="str">
        <f>""</f>
        <v/>
      </c>
      <c r="P126" s="1" t="s">
        <v>110</v>
      </c>
      <c r="Q126">
        <v>1</v>
      </c>
      <c r="R126">
        <f>IF(P126="기계경비", J126, 0)</f>
        <v>0</v>
      </c>
      <c r="S126">
        <f>IF(P126="운반비", J126, 0)</f>
        <v>0</v>
      </c>
      <c r="T126">
        <f>IF(P126="작업부산물", F126, 0)</f>
        <v>0</v>
      </c>
      <c r="U126">
        <f>IF(P126="관급", F126, 0)</f>
        <v>0</v>
      </c>
      <c r="V126">
        <f>IF(P126="외주비", J126, 0)</f>
        <v>0</v>
      </c>
      <c r="W126">
        <f>IF(P126="장비비", J126, 0)</f>
        <v>0</v>
      </c>
      <c r="X126">
        <f>IF(P126="폐기물처리비", J126, 0)</f>
        <v>0</v>
      </c>
      <c r="Y126">
        <f>IF(P126="가설비", J126, 0)</f>
        <v>0</v>
      </c>
      <c r="Z126">
        <f>IF(P126="잡비제외분", F126, 0)</f>
        <v>0</v>
      </c>
      <c r="AA126">
        <f>IF(P126="사급자재대", L126, 0)</f>
        <v>0</v>
      </c>
      <c r="AB126">
        <f>IF(P126="관급자재대", L126, 0)</f>
        <v>0</v>
      </c>
      <c r="AC126">
        <f>IF(P126="사용자항목1", L126, 0)</f>
        <v>0</v>
      </c>
      <c r="AD126">
        <f>IF(P126="사용자항목2", L126, 0)</f>
        <v>0</v>
      </c>
      <c r="AE126">
        <f>IF(P126="사용자항목3", L126, 0)</f>
        <v>0</v>
      </c>
      <c r="AF126">
        <f>IF(P126="사용자항목4", L126, 0)</f>
        <v>0</v>
      </c>
      <c r="AG126">
        <f>IF(P126="사용자항목5", L126, 0)</f>
        <v>0</v>
      </c>
      <c r="AH126">
        <f>IF(P126="사용자항목6", L126, 0)</f>
        <v>0</v>
      </c>
      <c r="AI126">
        <f>IF(P126="사용자항목7", L126, 0)</f>
        <v>0</v>
      </c>
      <c r="AJ126">
        <f>IF(P126="사용자항목8", L126, 0)</f>
        <v>0</v>
      </c>
      <c r="AK126">
        <f>IF(P126="사용자항목9", L126, 0)</f>
        <v>0</v>
      </c>
    </row>
    <row r="127" spans="1:38" ht="30" customHeight="1" x14ac:dyDescent="0.3">
      <c r="A127" s="27" t="s">
        <v>398</v>
      </c>
      <c r="B127" s="27" t="s">
        <v>399</v>
      </c>
      <c r="C127" s="24" t="s">
        <v>48</v>
      </c>
      <c r="D127" s="5">
        <v>4.7</v>
      </c>
      <c r="E127" s="5"/>
      <c r="F127" s="5"/>
      <c r="G127" s="5"/>
      <c r="H127" s="5"/>
      <c r="I127" s="5"/>
      <c r="J127" s="5"/>
      <c r="K127" s="5"/>
      <c r="L127" s="5"/>
      <c r="M127" s="5" t="s">
        <v>387</v>
      </c>
      <c r="O127" t="str">
        <f>""</f>
        <v/>
      </c>
      <c r="P127" s="1" t="s">
        <v>110</v>
      </c>
      <c r="Q127">
        <v>1</v>
      </c>
      <c r="R127">
        <f>IF(P127="기계경비", J127, 0)</f>
        <v>0</v>
      </c>
      <c r="S127">
        <f>IF(P127="운반비", J127, 0)</f>
        <v>0</v>
      </c>
      <c r="T127">
        <f>IF(P127="작업부산물", F127, 0)</f>
        <v>0</v>
      </c>
      <c r="U127">
        <f>IF(P127="관급", F127, 0)</f>
        <v>0</v>
      </c>
      <c r="V127">
        <f>IF(P127="외주비", J127, 0)</f>
        <v>0</v>
      </c>
      <c r="W127">
        <f>IF(P127="장비비", J127, 0)</f>
        <v>0</v>
      </c>
      <c r="X127">
        <f>IF(P127="폐기물처리비", J127, 0)</f>
        <v>0</v>
      </c>
      <c r="Y127">
        <f>IF(P127="가설비", J127, 0)</f>
        <v>0</v>
      </c>
      <c r="Z127">
        <f>IF(P127="잡비제외분", F127, 0)</f>
        <v>0</v>
      </c>
      <c r="AA127">
        <f>IF(P127="사급자재대", L127, 0)</f>
        <v>0</v>
      </c>
      <c r="AB127">
        <f>IF(P127="관급자재대", L127, 0)</f>
        <v>0</v>
      </c>
      <c r="AC127">
        <f>IF(P127="사용자항목1", L127, 0)</f>
        <v>0</v>
      </c>
      <c r="AD127">
        <f>IF(P127="사용자항목2", L127, 0)</f>
        <v>0</v>
      </c>
      <c r="AE127">
        <f>IF(P127="사용자항목3", L127, 0)</f>
        <v>0</v>
      </c>
      <c r="AF127">
        <f>IF(P127="사용자항목4", L127, 0)</f>
        <v>0</v>
      </c>
      <c r="AG127">
        <f>IF(P127="사용자항목5", L127, 0)</f>
        <v>0</v>
      </c>
      <c r="AH127">
        <f>IF(P127="사용자항목6", L127, 0)</f>
        <v>0</v>
      </c>
      <c r="AI127">
        <f>IF(P127="사용자항목7", L127, 0)</f>
        <v>0</v>
      </c>
      <c r="AJ127">
        <f>IF(P127="사용자항목8", L127, 0)</f>
        <v>0</v>
      </c>
      <c r="AK127">
        <f>IF(P127="사용자항목9", L127, 0)</f>
        <v>0</v>
      </c>
    </row>
    <row r="128" spans="1:38" ht="30" customHeight="1" x14ac:dyDescent="0.3">
      <c r="A128" s="27" t="s">
        <v>401</v>
      </c>
      <c r="B128" s="28"/>
      <c r="C128" s="24" t="s">
        <v>192</v>
      </c>
      <c r="D128" s="5">
        <v>2</v>
      </c>
      <c r="E128" s="5"/>
      <c r="F128" s="5"/>
      <c r="G128" s="5"/>
      <c r="H128" s="5"/>
      <c r="I128" s="5"/>
      <c r="J128" s="5"/>
      <c r="K128" s="5"/>
      <c r="L128" s="5"/>
      <c r="M128" s="5" t="s">
        <v>392</v>
      </c>
      <c r="O128" t="str">
        <f>""</f>
        <v/>
      </c>
      <c r="P128" s="1" t="s">
        <v>110</v>
      </c>
      <c r="Q128">
        <v>1</v>
      </c>
      <c r="R128">
        <f>IF(P128="기계경비", J128, 0)</f>
        <v>0</v>
      </c>
      <c r="S128">
        <f>IF(P128="운반비", J128, 0)</f>
        <v>0</v>
      </c>
      <c r="T128">
        <f>IF(P128="작업부산물", F128, 0)</f>
        <v>0</v>
      </c>
      <c r="U128">
        <f>IF(P128="관급", F128, 0)</f>
        <v>0</v>
      </c>
      <c r="V128">
        <f>IF(P128="외주비", J128, 0)</f>
        <v>0</v>
      </c>
      <c r="W128">
        <f>IF(P128="장비비", J128, 0)</f>
        <v>0</v>
      </c>
      <c r="X128">
        <f>IF(P128="폐기물처리비", J128, 0)</f>
        <v>0</v>
      </c>
      <c r="Y128">
        <f>IF(P128="가설비", J128, 0)</f>
        <v>0</v>
      </c>
      <c r="Z128">
        <f>IF(P128="잡비제외분", F128, 0)</f>
        <v>0</v>
      </c>
      <c r="AA128">
        <f>IF(P128="사급자재대", L128, 0)</f>
        <v>0</v>
      </c>
      <c r="AB128">
        <f>IF(P128="관급자재대", L128, 0)</f>
        <v>0</v>
      </c>
      <c r="AC128">
        <f>IF(P128="사용자항목1", L128, 0)</f>
        <v>0</v>
      </c>
      <c r="AD128">
        <f>IF(P128="사용자항목2", L128, 0)</f>
        <v>0</v>
      </c>
      <c r="AE128">
        <f>IF(P128="사용자항목3", L128, 0)</f>
        <v>0</v>
      </c>
      <c r="AF128">
        <f>IF(P128="사용자항목4", L128, 0)</f>
        <v>0</v>
      </c>
      <c r="AG128">
        <f>IF(P128="사용자항목5", L128, 0)</f>
        <v>0</v>
      </c>
      <c r="AH128">
        <f>IF(P128="사용자항목6", L128, 0)</f>
        <v>0</v>
      </c>
      <c r="AI128">
        <f>IF(P128="사용자항목7", L128, 0)</f>
        <v>0</v>
      </c>
      <c r="AJ128">
        <f>IF(P128="사용자항목8", L128, 0)</f>
        <v>0</v>
      </c>
      <c r="AK128">
        <f>IF(P128="사용자항목9", L128, 0)</f>
        <v>0</v>
      </c>
    </row>
    <row r="129" spans="1:37" ht="30" customHeight="1" x14ac:dyDescent="0.3">
      <c r="A129" s="27" t="s">
        <v>402</v>
      </c>
      <c r="B129" s="27" t="s">
        <v>360</v>
      </c>
      <c r="C129" s="24" t="s">
        <v>166</v>
      </c>
      <c r="D129" s="5">
        <v>1</v>
      </c>
      <c r="E129" s="5"/>
      <c r="F129" s="5"/>
      <c r="G129" s="5"/>
      <c r="H129" s="5"/>
      <c r="I129" s="5"/>
      <c r="J129" s="5"/>
      <c r="K129" s="5"/>
      <c r="L129" s="5"/>
      <c r="M129" s="5" t="s">
        <v>417</v>
      </c>
      <c r="O129" t="str">
        <f>""</f>
        <v/>
      </c>
      <c r="P129" s="1" t="s">
        <v>110</v>
      </c>
      <c r="Q129">
        <v>1</v>
      </c>
      <c r="R129">
        <f>IF(P129="기계경비", J129, 0)</f>
        <v>0</v>
      </c>
      <c r="S129">
        <f>IF(P129="운반비", J129, 0)</f>
        <v>0</v>
      </c>
      <c r="T129">
        <f>IF(P129="작업부산물", F129, 0)</f>
        <v>0</v>
      </c>
      <c r="U129">
        <f>IF(P129="관급", F129, 0)</f>
        <v>0</v>
      </c>
      <c r="V129">
        <f>IF(P129="외주비", J129, 0)</f>
        <v>0</v>
      </c>
      <c r="W129">
        <f>IF(P129="장비비", J129, 0)</f>
        <v>0</v>
      </c>
      <c r="X129">
        <f>IF(P129="폐기물처리비", J129, 0)</f>
        <v>0</v>
      </c>
      <c r="Y129">
        <f>IF(P129="가설비", J129, 0)</f>
        <v>0</v>
      </c>
      <c r="Z129">
        <f>IF(P129="잡비제외분", F129, 0)</f>
        <v>0</v>
      </c>
      <c r="AA129">
        <f>IF(P129="사급자재대", L129, 0)</f>
        <v>0</v>
      </c>
      <c r="AB129">
        <f>IF(P129="관급자재대", L129, 0)</f>
        <v>0</v>
      </c>
      <c r="AC129">
        <f>IF(P129="사용자항목1", L129, 0)</f>
        <v>0</v>
      </c>
      <c r="AD129">
        <f>IF(P129="사용자항목2", L129, 0)</f>
        <v>0</v>
      </c>
      <c r="AE129">
        <f>IF(P129="사용자항목3", L129, 0)</f>
        <v>0</v>
      </c>
      <c r="AF129">
        <f>IF(P129="사용자항목4", L129, 0)</f>
        <v>0</v>
      </c>
      <c r="AG129">
        <f>IF(P129="사용자항목5", L129, 0)</f>
        <v>0</v>
      </c>
      <c r="AH129">
        <f>IF(P129="사용자항목6", L129, 0)</f>
        <v>0</v>
      </c>
      <c r="AI129">
        <f>IF(P129="사용자항목7", L129, 0)</f>
        <v>0</v>
      </c>
      <c r="AJ129">
        <f>IF(P129="사용자항목8", L129, 0)</f>
        <v>0</v>
      </c>
      <c r="AK129">
        <f>IF(P129="사용자항목9", L129, 0)</f>
        <v>0</v>
      </c>
    </row>
    <row r="130" spans="1:37" ht="30" customHeight="1" x14ac:dyDescent="0.3">
      <c r="A130" s="27" t="s">
        <v>403</v>
      </c>
      <c r="B130" s="27" t="s">
        <v>404</v>
      </c>
      <c r="C130" s="24" t="s">
        <v>192</v>
      </c>
      <c r="D130" s="5">
        <v>275.8</v>
      </c>
      <c r="E130" s="5"/>
      <c r="F130" s="5"/>
      <c r="G130" s="5"/>
      <c r="H130" s="5"/>
      <c r="I130" s="5"/>
      <c r="J130" s="5"/>
      <c r="K130" s="5"/>
      <c r="L130" s="5"/>
      <c r="M130" s="5" t="s">
        <v>400</v>
      </c>
      <c r="O130" t="str">
        <f>""</f>
        <v/>
      </c>
      <c r="P130" s="1" t="s">
        <v>110</v>
      </c>
      <c r="Q130">
        <v>1</v>
      </c>
      <c r="R130">
        <f>IF(P130="기계경비", J130, 0)</f>
        <v>0</v>
      </c>
      <c r="S130">
        <f>IF(P130="운반비", J130, 0)</f>
        <v>0</v>
      </c>
      <c r="T130">
        <f>IF(P130="작업부산물", F130, 0)</f>
        <v>0</v>
      </c>
      <c r="U130">
        <f>IF(P130="관급", F130, 0)</f>
        <v>0</v>
      </c>
      <c r="V130">
        <f>IF(P130="외주비", J130, 0)</f>
        <v>0</v>
      </c>
      <c r="W130">
        <f>IF(P130="장비비", J130, 0)</f>
        <v>0</v>
      </c>
      <c r="X130">
        <f>IF(P130="폐기물처리비", J130, 0)</f>
        <v>0</v>
      </c>
      <c r="Y130">
        <f>IF(P130="가설비", J130, 0)</f>
        <v>0</v>
      </c>
      <c r="Z130">
        <f>IF(P130="잡비제외분", F130, 0)</f>
        <v>0</v>
      </c>
      <c r="AA130">
        <f>IF(P130="사급자재대", L130, 0)</f>
        <v>0</v>
      </c>
      <c r="AB130">
        <f>IF(P130="관급자재대", L130, 0)</f>
        <v>0</v>
      </c>
      <c r="AC130">
        <f>IF(P130="사용자항목1", L130, 0)</f>
        <v>0</v>
      </c>
      <c r="AD130">
        <f>IF(P130="사용자항목2", L130, 0)</f>
        <v>0</v>
      </c>
      <c r="AE130">
        <f>IF(P130="사용자항목3", L130, 0)</f>
        <v>0</v>
      </c>
      <c r="AF130">
        <f>IF(P130="사용자항목4", L130, 0)</f>
        <v>0</v>
      </c>
      <c r="AG130">
        <f>IF(P130="사용자항목5", L130, 0)</f>
        <v>0</v>
      </c>
      <c r="AH130">
        <f>IF(P130="사용자항목6", L130, 0)</f>
        <v>0</v>
      </c>
      <c r="AI130">
        <f>IF(P130="사용자항목7", L130, 0)</f>
        <v>0</v>
      </c>
      <c r="AJ130">
        <f>IF(P130="사용자항목8", L130, 0)</f>
        <v>0</v>
      </c>
      <c r="AK130">
        <f>IF(P130="사용자항목9", L130, 0)</f>
        <v>0</v>
      </c>
    </row>
    <row r="131" spans="1:37" ht="30" customHeight="1" x14ac:dyDescent="0.3">
      <c r="A131" s="28"/>
      <c r="B131" s="28"/>
      <c r="C131" s="2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37" ht="30" customHeight="1" x14ac:dyDescent="0.3">
      <c r="A132" s="28"/>
      <c r="B132" s="28"/>
      <c r="C132" s="2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37" ht="30" customHeight="1" x14ac:dyDescent="0.3">
      <c r="A133" s="28"/>
      <c r="B133" s="28"/>
      <c r="C133" s="2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37" ht="30" customHeight="1" x14ac:dyDescent="0.3">
      <c r="A134" s="28"/>
      <c r="B134" s="28"/>
      <c r="C134" s="2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37" ht="30" customHeight="1" x14ac:dyDescent="0.3">
      <c r="A135" s="28"/>
      <c r="B135" s="28"/>
      <c r="C135" s="2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37" ht="30" customHeight="1" x14ac:dyDescent="0.3">
      <c r="A136" s="28"/>
      <c r="B136" s="28"/>
      <c r="C136" s="2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37" ht="30" customHeight="1" x14ac:dyDescent="0.3">
      <c r="A137" s="28"/>
      <c r="B137" s="28"/>
      <c r="C137" s="2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37" ht="30" customHeight="1" x14ac:dyDescent="0.3">
      <c r="A138" s="28"/>
      <c r="B138" s="28"/>
      <c r="C138" s="2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37" ht="30" customHeight="1" x14ac:dyDescent="0.3">
      <c r="A139" s="28"/>
      <c r="B139" s="28"/>
      <c r="C139" s="2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37" ht="30" customHeight="1" x14ac:dyDescent="0.3">
      <c r="A140" s="28"/>
      <c r="B140" s="28"/>
      <c r="C140" s="2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37" ht="30" customHeight="1" x14ac:dyDescent="0.3">
      <c r="A141" s="28"/>
      <c r="B141" s="28"/>
      <c r="C141" s="2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37" ht="30" customHeight="1" x14ac:dyDescent="0.3">
      <c r="A142" s="28"/>
      <c r="B142" s="28"/>
      <c r="C142" s="2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37" ht="30" customHeight="1" x14ac:dyDescent="0.3">
      <c r="A143" s="28"/>
      <c r="B143" s="28"/>
      <c r="C143" s="2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37" ht="30" customHeight="1" x14ac:dyDescent="0.3">
      <c r="A144" s="28"/>
      <c r="B144" s="28"/>
      <c r="C144" s="2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38" ht="30" customHeight="1" x14ac:dyDescent="0.3">
      <c r="A145" s="28"/>
      <c r="B145" s="28"/>
      <c r="C145" s="2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38" ht="30" customHeight="1" x14ac:dyDescent="0.3">
      <c r="A146" s="28"/>
      <c r="B146" s="28"/>
      <c r="C146" s="2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38" ht="30" customHeight="1" x14ac:dyDescent="0.3">
      <c r="A147" s="28"/>
      <c r="B147" s="28"/>
      <c r="C147" s="2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38" ht="30" customHeight="1" x14ac:dyDescent="0.3">
      <c r="A148" s="7" t="s">
        <v>118</v>
      </c>
      <c r="B148" s="8"/>
      <c r="C148" s="9"/>
      <c r="D148" s="10"/>
      <c r="E148" s="5"/>
      <c r="F148" s="10">
        <f>ROUNDDOWN(SUMIF(Q126:Q130, "1", F126:F130), 0)</f>
        <v>0</v>
      </c>
      <c r="G148" s="5"/>
      <c r="H148" s="10">
        <f>ROUNDDOWN(SUMIF(Q126:Q130, "1", H126:H130), 0)</f>
        <v>0</v>
      </c>
      <c r="I148" s="5"/>
      <c r="J148" s="10">
        <f>ROUNDDOWN(SUMIF(Q126:Q130, "1", J126:J130), 0)</f>
        <v>0</v>
      </c>
      <c r="K148" s="5"/>
      <c r="L148" s="10">
        <f>F148+H148+J148</f>
        <v>0</v>
      </c>
      <c r="M148" s="10"/>
      <c r="R148">
        <f t="shared" ref="R148:AL148" si="5">ROUNDDOWN(SUM(R126:R130), 0)</f>
        <v>0</v>
      </c>
      <c r="S148">
        <f t="shared" si="5"/>
        <v>0</v>
      </c>
      <c r="T148">
        <f t="shared" si="5"/>
        <v>0</v>
      </c>
      <c r="U148">
        <f t="shared" si="5"/>
        <v>0</v>
      </c>
      <c r="V148">
        <f t="shared" si="5"/>
        <v>0</v>
      </c>
      <c r="W148">
        <f t="shared" si="5"/>
        <v>0</v>
      </c>
      <c r="X148">
        <f t="shared" si="5"/>
        <v>0</v>
      </c>
      <c r="Y148">
        <f t="shared" si="5"/>
        <v>0</v>
      </c>
      <c r="Z148">
        <f t="shared" si="5"/>
        <v>0</v>
      </c>
      <c r="AA148">
        <f t="shared" si="5"/>
        <v>0</v>
      </c>
      <c r="AB148">
        <f t="shared" si="5"/>
        <v>0</v>
      </c>
      <c r="AC148">
        <f t="shared" si="5"/>
        <v>0</v>
      </c>
      <c r="AD148">
        <f t="shared" si="5"/>
        <v>0</v>
      </c>
      <c r="AE148">
        <f t="shared" si="5"/>
        <v>0</v>
      </c>
      <c r="AF148">
        <f t="shared" si="5"/>
        <v>0</v>
      </c>
      <c r="AG148">
        <f t="shared" si="5"/>
        <v>0</v>
      </c>
      <c r="AH148">
        <f t="shared" si="5"/>
        <v>0</v>
      </c>
      <c r="AI148">
        <f t="shared" si="5"/>
        <v>0</v>
      </c>
      <c r="AJ148">
        <f t="shared" si="5"/>
        <v>0</v>
      </c>
      <c r="AK148">
        <f t="shared" si="5"/>
        <v>0</v>
      </c>
      <c r="AL148">
        <f t="shared" si="5"/>
        <v>0</v>
      </c>
    </row>
    <row r="149" spans="1:38" ht="30" customHeight="1" x14ac:dyDescent="0.3">
      <c r="A149" s="46" t="s">
        <v>408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38" ht="30" customHeight="1" x14ac:dyDescent="0.3">
      <c r="A150" s="27" t="s">
        <v>17</v>
      </c>
      <c r="B150" s="27" t="s">
        <v>18</v>
      </c>
      <c r="C150" s="24" t="s">
        <v>19</v>
      </c>
      <c r="D150" s="5">
        <v>2000</v>
      </c>
      <c r="E150" s="5"/>
      <c r="F150" s="5"/>
      <c r="G150" s="5"/>
      <c r="H150" s="5"/>
      <c r="I150" s="5"/>
      <c r="J150" s="5"/>
      <c r="K150" s="5"/>
      <c r="L150" s="5"/>
      <c r="M150" s="5"/>
      <c r="O150" t="str">
        <f>"01"</f>
        <v>01</v>
      </c>
      <c r="P150" t="s">
        <v>236</v>
      </c>
      <c r="Q150">
        <v>1</v>
      </c>
      <c r="R150">
        <f>IF(P150="기계경비", J150, 0)</f>
        <v>0</v>
      </c>
      <c r="S150">
        <f>IF(P150="운반비", J150, 0)</f>
        <v>0</v>
      </c>
      <c r="T150">
        <f>IF(P150="작업부산물", F150, 0)</f>
        <v>0</v>
      </c>
      <c r="U150">
        <f>IF(P150="관급", F150, 0)</f>
        <v>0</v>
      </c>
      <c r="V150">
        <f>IF(P150="외주비", J150, 0)</f>
        <v>0</v>
      </c>
      <c r="W150">
        <f>IF(P150="장비비", J150, 0)</f>
        <v>0</v>
      </c>
      <c r="X150">
        <f>IF(P150="폐기물처리비", J150, 0)</f>
        <v>0</v>
      </c>
      <c r="Y150">
        <f>IF(P150="가설비", J150, 0)</f>
        <v>0</v>
      </c>
      <c r="Z150">
        <f>IF(P150="잡비제외분", F150, 0)</f>
        <v>0</v>
      </c>
      <c r="AA150">
        <f>IF(P150="사급자재대", L150, 0)</f>
        <v>0</v>
      </c>
      <c r="AB150">
        <f>IF(P150="관급자재대", L150, 0)</f>
        <v>0</v>
      </c>
      <c r="AC150">
        <f>IF(P150="사용자항목1", L150, 0)</f>
        <v>0</v>
      </c>
      <c r="AD150">
        <f>IF(P150="사용자항목2", L150, 0)</f>
        <v>0</v>
      </c>
      <c r="AE150">
        <f>IF(P150="사용자항목3", L150, 0)</f>
        <v>0</v>
      </c>
      <c r="AF150">
        <f>IF(P150="사용자항목4", L150, 0)</f>
        <v>0</v>
      </c>
      <c r="AG150">
        <f>IF(P150="사용자항목5", L150, 0)</f>
        <v>0</v>
      </c>
      <c r="AH150">
        <f>IF(P150="사용자항목6", L150, 0)</f>
        <v>0</v>
      </c>
      <c r="AI150">
        <f>IF(P150="사용자항목7", L150, 0)</f>
        <v>0</v>
      </c>
      <c r="AJ150">
        <f>IF(P150="사용자항목8", L150, 0)</f>
        <v>0</v>
      </c>
      <c r="AK150">
        <f>IF(P150="사용자항목9", L150, 0)</f>
        <v>0</v>
      </c>
    </row>
    <row r="151" spans="1:38" ht="30" customHeight="1" x14ac:dyDescent="0.3">
      <c r="A151" s="28"/>
      <c r="B151" s="28"/>
      <c r="C151" s="2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38" ht="30" customHeight="1" x14ac:dyDescent="0.3">
      <c r="A152" s="28"/>
      <c r="B152" s="28"/>
      <c r="C152" s="2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38" ht="30" customHeight="1" x14ac:dyDescent="0.3">
      <c r="A153" s="28"/>
      <c r="B153" s="28"/>
      <c r="C153" s="2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38" ht="30" customHeight="1" x14ac:dyDescent="0.3">
      <c r="A154" s="28"/>
      <c r="B154" s="28"/>
      <c r="C154" s="2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38" ht="30" customHeight="1" x14ac:dyDescent="0.3">
      <c r="A155" s="28"/>
      <c r="B155" s="28"/>
      <c r="C155" s="2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38" ht="30" customHeight="1" x14ac:dyDescent="0.3">
      <c r="A156" s="28"/>
      <c r="B156" s="28"/>
      <c r="C156" s="2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38" ht="30" customHeight="1" x14ac:dyDescent="0.3">
      <c r="A157" s="28"/>
      <c r="B157" s="28"/>
      <c r="C157" s="2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38" ht="30" customHeight="1" x14ac:dyDescent="0.3">
      <c r="A158" s="28"/>
      <c r="B158" s="28"/>
      <c r="C158" s="2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38" ht="30" customHeight="1" x14ac:dyDescent="0.3">
      <c r="A159" s="28"/>
      <c r="B159" s="28"/>
      <c r="C159" s="2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38" ht="30" customHeight="1" x14ac:dyDescent="0.3">
      <c r="A160" s="28"/>
      <c r="B160" s="28"/>
      <c r="C160" s="2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38" ht="30" customHeight="1" x14ac:dyDescent="0.3">
      <c r="A161" s="28"/>
      <c r="B161" s="28"/>
      <c r="C161" s="2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38" ht="30" customHeight="1" x14ac:dyDescent="0.3">
      <c r="A162" s="28"/>
      <c r="B162" s="28"/>
      <c r="C162" s="2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38" ht="30" customHeight="1" x14ac:dyDescent="0.3">
      <c r="A163" s="28"/>
      <c r="B163" s="28"/>
      <c r="C163" s="2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38" ht="30" customHeight="1" x14ac:dyDescent="0.3">
      <c r="A164" s="28"/>
      <c r="B164" s="28"/>
      <c r="C164" s="2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38" ht="30" customHeight="1" x14ac:dyDescent="0.3">
      <c r="A165" s="28"/>
      <c r="B165" s="28"/>
      <c r="C165" s="2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38" ht="30" customHeight="1" x14ac:dyDescent="0.3">
      <c r="A166" s="28"/>
      <c r="B166" s="28"/>
      <c r="C166" s="2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38" ht="30" customHeight="1" x14ac:dyDescent="0.3">
      <c r="A167" s="28"/>
      <c r="B167" s="28"/>
      <c r="C167" s="2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38" ht="30" customHeight="1" x14ac:dyDescent="0.3">
      <c r="A168" s="28"/>
      <c r="B168" s="28"/>
      <c r="C168" s="2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38" ht="30" customHeight="1" x14ac:dyDescent="0.3">
      <c r="A169" s="28"/>
      <c r="B169" s="28"/>
      <c r="C169" s="2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38" ht="30" customHeight="1" x14ac:dyDescent="0.3">
      <c r="A170" s="28"/>
      <c r="B170" s="28"/>
      <c r="C170" s="2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38" ht="30" customHeight="1" x14ac:dyDescent="0.3">
      <c r="A171" s="28"/>
      <c r="B171" s="28"/>
      <c r="C171" s="2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38" ht="30" customHeight="1" x14ac:dyDescent="0.3">
      <c r="A172" s="7" t="s">
        <v>118</v>
      </c>
      <c r="B172" s="8"/>
      <c r="C172" s="9"/>
      <c r="D172" s="10"/>
      <c r="E172" s="5"/>
      <c r="F172" s="10">
        <f>ROUNDDOWN(SUMIF(Q150:Q150, "1", F150:F150), 0)</f>
        <v>0</v>
      </c>
      <c r="G172" s="5"/>
      <c r="H172" s="10">
        <f>ROUNDDOWN(SUMIF(Q150:Q150, "1", H150:H150), 0)</f>
        <v>0</v>
      </c>
      <c r="I172" s="5"/>
      <c r="J172" s="10">
        <f>ROUNDDOWN(SUMIF(Q150:Q150, "1", J150:J150), 0)</f>
        <v>0</v>
      </c>
      <c r="K172" s="5"/>
      <c r="L172" s="10">
        <f>F172+H172+J172</f>
        <v>0</v>
      </c>
      <c r="M172" s="10"/>
      <c r="R172">
        <f t="shared" ref="R172:AL172" si="6">ROUNDDOWN(SUM(R150:R150), 0)</f>
        <v>0</v>
      </c>
      <c r="S172">
        <f t="shared" si="6"/>
        <v>0</v>
      </c>
      <c r="T172">
        <f t="shared" si="6"/>
        <v>0</v>
      </c>
      <c r="U172">
        <f t="shared" si="6"/>
        <v>0</v>
      </c>
      <c r="V172">
        <f t="shared" si="6"/>
        <v>0</v>
      </c>
      <c r="W172">
        <f t="shared" si="6"/>
        <v>0</v>
      </c>
      <c r="X172">
        <f t="shared" si="6"/>
        <v>0</v>
      </c>
      <c r="Y172">
        <f t="shared" si="6"/>
        <v>0</v>
      </c>
      <c r="Z172">
        <f t="shared" si="6"/>
        <v>0</v>
      </c>
      <c r="AA172">
        <f t="shared" si="6"/>
        <v>0</v>
      </c>
      <c r="AB172">
        <f t="shared" si="6"/>
        <v>0</v>
      </c>
      <c r="AC172">
        <f t="shared" si="6"/>
        <v>0</v>
      </c>
      <c r="AD172">
        <f t="shared" si="6"/>
        <v>0</v>
      </c>
      <c r="AE172">
        <f t="shared" si="6"/>
        <v>0</v>
      </c>
      <c r="AF172">
        <f t="shared" si="6"/>
        <v>0</v>
      </c>
      <c r="AG172">
        <f t="shared" si="6"/>
        <v>0</v>
      </c>
      <c r="AH172">
        <f t="shared" si="6"/>
        <v>0</v>
      </c>
      <c r="AI172">
        <f t="shared" si="6"/>
        <v>0</v>
      </c>
      <c r="AJ172">
        <f t="shared" si="6"/>
        <v>0</v>
      </c>
      <c r="AK172">
        <f t="shared" si="6"/>
        <v>0</v>
      </c>
      <c r="AL172">
        <f t="shared" si="6"/>
        <v>0</v>
      </c>
    </row>
    <row r="173" spans="1:38" ht="30" customHeight="1" x14ac:dyDescent="0.3">
      <c r="A173" s="46" t="s">
        <v>409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1:38" ht="30" customHeight="1" x14ac:dyDescent="0.3">
      <c r="A174" s="27" t="s">
        <v>365</v>
      </c>
      <c r="B174" s="27" t="s">
        <v>366</v>
      </c>
      <c r="C174" s="24" t="s">
        <v>367</v>
      </c>
      <c r="D174" s="5">
        <v>2.2999999999999998</v>
      </c>
      <c r="E174" s="5">
        <v>0</v>
      </c>
      <c r="F174" s="5"/>
      <c r="G174" s="5"/>
      <c r="H174" s="5"/>
      <c r="I174" s="5"/>
      <c r="J174" s="5"/>
      <c r="K174" s="5"/>
      <c r="L174" s="5"/>
      <c r="M174" s="5"/>
      <c r="O174" t="str">
        <f>"03"</f>
        <v>03</v>
      </c>
      <c r="P174" t="s">
        <v>240</v>
      </c>
      <c r="Q174">
        <v>1</v>
      </c>
      <c r="R174">
        <f>IF(P174="기계경비", J174, 0)</f>
        <v>0</v>
      </c>
      <c r="S174">
        <f>IF(P174="운반비", J174, 0)</f>
        <v>0</v>
      </c>
      <c r="T174">
        <f>IF(P174="작업부산물", F174, 0)</f>
        <v>0</v>
      </c>
      <c r="U174">
        <f>IF(P174="관급", F174, 0)</f>
        <v>0</v>
      </c>
      <c r="V174">
        <f>IF(P174="외주비", J174, 0)</f>
        <v>0</v>
      </c>
      <c r="W174">
        <f>IF(P174="장비비", J174, 0)</f>
        <v>0</v>
      </c>
      <c r="X174">
        <f>IF(P174="폐기물처리비", L174, 0)</f>
        <v>0</v>
      </c>
      <c r="Y174">
        <f>IF(P174="가설비", J174, 0)</f>
        <v>0</v>
      </c>
      <c r="Z174">
        <f>IF(P174="잡비제외분", F174, 0)</f>
        <v>0</v>
      </c>
      <c r="AA174">
        <f>IF(P174="사급자재대", L174, 0)</f>
        <v>0</v>
      </c>
      <c r="AB174">
        <f>IF(P174="관급자재대", L174, 0)</f>
        <v>0</v>
      </c>
      <c r="AC174">
        <f>IF(P174="사용자항목1", L174, 0)</f>
        <v>0</v>
      </c>
      <c r="AD174">
        <f>IF(P174="사용자항목2", L174, 0)</f>
        <v>0</v>
      </c>
      <c r="AE174">
        <f>IF(P174="사용자항목3", L174, 0)</f>
        <v>0</v>
      </c>
      <c r="AF174">
        <f>IF(P174="사용자항목4", L174, 0)</f>
        <v>0</v>
      </c>
      <c r="AG174">
        <f>IF(P174="사용자항목5", L174, 0)</f>
        <v>0</v>
      </c>
      <c r="AH174">
        <f>IF(P174="사용자항목6", L174, 0)</f>
        <v>0</v>
      </c>
      <c r="AI174">
        <f>IF(P174="사용자항목7", L174, 0)</f>
        <v>0</v>
      </c>
      <c r="AJ174">
        <f>IF(P174="사용자항목8", L174, 0)</f>
        <v>0</v>
      </c>
      <c r="AK174">
        <f>IF(P174="사용자항목9", L174, 0)</f>
        <v>0</v>
      </c>
    </row>
    <row r="175" spans="1:38" ht="30" customHeight="1" x14ac:dyDescent="0.3">
      <c r="A175" s="27" t="s">
        <v>365</v>
      </c>
      <c r="B175" s="27" t="s">
        <v>368</v>
      </c>
      <c r="C175" s="24" t="s">
        <v>367</v>
      </c>
      <c r="D175" s="5">
        <v>0.1</v>
      </c>
      <c r="E175" s="5">
        <v>0</v>
      </c>
      <c r="F175" s="5"/>
      <c r="G175" s="5"/>
      <c r="H175" s="5"/>
      <c r="I175" s="5"/>
      <c r="J175" s="5"/>
      <c r="K175" s="5"/>
      <c r="L175" s="5"/>
      <c r="M175" s="5"/>
      <c r="O175" t="str">
        <f>"03"</f>
        <v>03</v>
      </c>
      <c r="P175" t="s">
        <v>240</v>
      </c>
      <c r="Q175">
        <v>1</v>
      </c>
      <c r="R175">
        <f>IF(P175="기계경비", J175, 0)</f>
        <v>0</v>
      </c>
      <c r="S175">
        <f>IF(P175="운반비", J175, 0)</f>
        <v>0</v>
      </c>
      <c r="T175">
        <f>IF(P175="작업부산물", F175, 0)</f>
        <v>0</v>
      </c>
      <c r="U175">
        <f>IF(P175="관급", F175, 0)</f>
        <v>0</v>
      </c>
      <c r="V175">
        <f>IF(P175="외주비", J175, 0)</f>
        <v>0</v>
      </c>
      <c r="W175">
        <f>IF(P175="장비비", J175, 0)</f>
        <v>0</v>
      </c>
      <c r="X175">
        <f>IF(P175="폐기물처리비", L175, 0)</f>
        <v>0</v>
      </c>
      <c r="Y175">
        <f>IF(P175="가설비", J175, 0)</f>
        <v>0</v>
      </c>
      <c r="Z175">
        <f>IF(P175="잡비제외분", F175, 0)</f>
        <v>0</v>
      </c>
      <c r="AA175">
        <f>IF(P175="사급자재대", L175, 0)</f>
        <v>0</v>
      </c>
      <c r="AB175">
        <f>IF(P175="관급자재대", L175, 0)</f>
        <v>0</v>
      </c>
      <c r="AC175">
        <f>IF(P175="사용자항목1", L175, 0)</f>
        <v>0</v>
      </c>
      <c r="AD175">
        <f>IF(P175="사용자항목2", L175, 0)</f>
        <v>0</v>
      </c>
      <c r="AE175">
        <f>IF(P175="사용자항목3", L175, 0)</f>
        <v>0</v>
      </c>
      <c r="AF175">
        <f>IF(P175="사용자항목4", L175, 0)</f>
        <v>0</v>
      </c>
      <c r="AG175">
        <f>IF(P175="사용자항목5", L175, 0)</f>
        <v>0</v>
      </c>
      <c r="AH175">
        <f>IF(P175="사용자항목6", L175, 0)</f>
        <v>0</v>
      </c>
      <c r="AI175">
        <f>IF(P175="사용자항목7", L175, 0)</f>
        <v>0</v>
      </c>
      <c r="AJ175">
        <f>IF(P175="사용자항목8", L175, 0)</f>
        <v>0</v>
      </c>
      <c r="AK175">
        <f>IF(P175="사용자항목9", L175, 0)</f>
        <v>0</v>
      </c>
    </row>
    <row r="176" spans="1:38" ht="30" customHeight="1" x14ac:dyDescent="0.3">
      <c r="A176" s="27" t="s">
        <v>405</v>
      </c>
      <c r="B176" s="27" t="s">
        <v>357</v>
      </c>
      <c r="C176" s="24" t="s">
        <v>354</v>
      </c>
      <c r="D176" s="5">
        <v>2.4</v>
      </c>
      <c r="E176" s="5">
        <f>ROUNDDOWN(일위대가목록!G34, 2)</f>
        <v>0</v>
      </c>
      <c r="F176" s="5"/>
      <c r="G176" s="5"/>
      <c r="H176" s="5"/>
      <c r="I176" s="5"/>
      <c r="J176" s="5"/>
      <c r="K176" s="5"/>
      <c r="L176" s="5"/>
      <c r="M176" s="5" t="s">
        <v>418</v>
      </c>
      <c r="O176" t="str">
        <f>""</f>
        <v/>
      </c>
      <c r="P176" t="s">
        <v>240</v>
      </c>
      <c r="Q176">
        <v>1</v>
      </c>
      <c r="R176">
        <f>IF(P176="기계경비", J176, 0)</f>
        <v>0</v>
      </c>
      <c r="S176">
        <f>IF(P176="운반비", J176, 0)</f>
        <v>0</v>
      </c>
      <c r="T176">
        <f>IF(P176="작업부산물", F176, 0)</f>
        <v>0</v>
      </c>
      <c r="U176">
        <f>IF(P176="관급", F176, 0)</f>
        <v>0</v>
      </c>
      <c r="V176">
        <f>IF(P176="외주비", J176, 0)</f>
        <v>0</v>
      </c>
      <c r="W176">
        <f>IF(P176="장비비", J176, 0)</f>
        <v>0</v>
      </c>
      <c r="X176">
        <f>IF(P176="폐기물처리비", L176, 0)</f>
        <v>0</v>
      </c>
      <c r="Y176">
        <f>IF(P176="가설비", J176, 0)</f>
        <v>0</v>
      </c>
      <c r="Z176">
        <f>IF(P176="잡비제외분", F176, 0)</f>
        <v>0</v>
      </c>
      <c r="AA176">
        <f>IF(P176="사급자재대", L176, 0)</f>
        <v>0</v>
      </c>
      <c r="AB176">
        <f>IF(P176="관급자재대", L176, 0)</f>
        <v>0</v>
      </c>
      <c r="AC176">
        <f>IF(P176="사용자항목1", L176, 0)</f>
        <v>0</v>
      </c>
      <c r="AD176">
        <f>IF(P176="사용자항목2", L176, 0)</f>
        <v>0</v>
      </c>
      <c r="AE176">
        <f>IF(P176="사용자항목3", L176, 0)</f>
        <v>0</v>
      </c>
      <c r="AF176">
        <f>IF(P176="사용자항목4", L176, 0)</f>
        <v>0</v>
      </c>
      <c r="AG176">
        <f>IF(P176="사용자항목5", L176, 0)</f>
        <v>0</v>
      </c>
      <c r="AH176">
        <f>IF(P176="사용자항목6", L176, 0)</f>
        <v>0</v>
      </c>
      <c r="AI176">
        <f>IF(P176="사용자항목7", L176, 0)</f>
        <v>0</v>
      </c>
      <c r="AJ176">
        <f>IF(P176="사용자항목8", L176, 0)</f>
        <v>0</v>
      </c>
      <c r="AK176">
        <f>IF(P176="사용자항목9", L176, 0)</f>
        <v>0</v>
      </c>
    </row>
    <row r="177" spans="1:13" ht="30" customHeight="1" x14ac:dyDescent="0.3">
      <c r="A177" s="28"/>
      <c r="B177" s="28"/>
      <c r="C177" s="2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ht="30" customHeight="1" x14ac:dyDescent="0.3">
      <c r="A178" s="28"/>
      <c r="B178" s="28"/>
      <c r="C178" s="2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ht="30" customHeight="1" x14ac:dyDescent="0.3">
      <c r="A179" s="28"/>
      <c r="B179" s="28"/>
      <c r="C179" s="2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ht="30" customHeight="1" x14ac:dyDescent="0.3">
      <c r="A180" s="28"/>
      <c r="B180" s="28"/>
      <c r="C180" s="2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ht="30" customHeight="1" x14ac:dyDescent="0.3">
      <c r="A181" s="28"/>
      <c r="B181" s="28"/>
      <c r="C181" s="2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ht="30" customHeight="1" x14ac:dyDescent="0.3">
      <c r="A182" s="28"/>
      <c r="B182" s="28"/>
      <c r="C182" s="2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ht="30" customHeight="1" x14ac:dyDescent="0.3">
      <c r="A183" s="28"/>
      <c r="B183" s="28"/>
      <c r="C183" s="2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ht="30" customHeight="1" x14ac:dyDescent="0.3">
      <c r="A184" s="28"/>
      <c r="B184" s="28"/>
      <c r="C184" s="2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ht="30" customHeight="1" x14ac:dyDescent="0.3">
      <c r="A185" s="28"/>
      <c r="B185" s="28"/>
      <c r="C185" s="2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ht="30" customHeight="1" x14ac:dyDescent="0.3">
      <c r="A186" s="28"/>
      <c r="B186" s="28"/>
      <c r="C186" s="2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ht="30" customHeight="1" x14ac:dyDescent="0.3">
      <c r="A187" s="28"/>
      <c r="B187" s="28"/>
      <c r="C187" s="2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ht="30" customHeight="1" x14ac:dyDescent="0.3">
      <c r="A188" s="28"/>
      <c r="B188" s="28"/>
      <c r="C188" s="2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ht="30" customHeight="1" x14ac:dyDescent="0.3">
      <c r="A189" s="28"/>
      <c r="B189" s="28"/>
      <c r="C189" s="2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ht="30" customHeight="1" x14ac:dyDescent="0.3">
      <c r="A190" s="28"/>
      <c r="B190" s="28"/>
      <c r="C190" s="2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ht="30" customHeight="1" x14ac:dyDescent="0.3">
      <c r="A191" s="28"/>
      <c r="B191" s="28"/>
      <c r="C191" s="2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ht="30" customHeight="1" x14ac:dyDescent="0.3">
      <c r="A192" s="28"/>
      <c r="B192" s="28"/>
      <c r="C192" s="2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38" ht="30" customHeight="1" x14ac:dyDescent="0.3">
      <c r="A193" s="28"/>
      <c r="B193" s="28"/>
      <c r="C193" s="2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38" ht="30" customHeight="1" x14ac:dyDescent="0.3">
      <c r="A194" s="28"/>
      <c r="B194" s="28"/>
      <c r="C194" s="2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38" ht="30" customHeight="1" x14ac:dyDescent="0.3">
      <c r="A195" s="28"/>
      <c r="B195" s="28"/>
      <c r="C195" s="2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38" ht="30" customHeight="1" x14ac:dyDescent="0.3">
      <c r="A196" s="7" t="s">
        <v>118</v>
      </c>
      <c r="B196" s="8"/>
      <c r="C196" s="9"/>
      <c r="D196" s="10"/>
      <c r="E196" s="5"/>
      <c r="F196" s="10">
        <f>ROUNDDOWN(SUMIF(Q174:Q176, "1", F174:F176), 0)</f>
        <v>0</v>
      </c>
      <c r="G196" s="5"/>
      <c r="H196" s="10">
        <f>ROUNDDOWN(SUMIF(Q174:Q176, "1", H174:H176), 0)</f>
        <v>0</v>
      </c>
      <c r="I196" s="5"/>
      <c r="J196" s="10">
        <f>ROUNDDOWN(SUMIF(Q174:Q176, "1", J174:J176), 0)</f>
        <v>0</v>
      </c>
      <c r="K196" s="5"/>
      <c r="L196" s="10">
        <f>F196+H196+J196</f>
        <v>0</v>
      </c>
      <c r="M196" s="10"/>
      <c r="R196">
        <f t="shared" ref="R196:AL196" si="7">ROUNDDOWN(SUM(R174:R176), 0)</f>
        <v>0</v>
      </c>
      <c r="S196">
        <f t="shared" si="7"/>
        <v>0</v>
      </c>
      <c r="T196">
        <f t="shared" si="7"/>
        <v>0</v>
      </c>
      <c r="U196">
        <f t="shared" si="7"/>
        <v>0</v>
      </c>
      <c r="V196">
        <f t="shared" si="7"/>
        <v>0</v>
      </c>
      <c r="W196">
        <f t="shared" si="7"/>
        <v>0</v>
      </c>
      <c r="X196">
        <f t="shared" si="7"/>
        <v>0</v>
      </c>
      <c r="Y196">
        <f t="shared" si="7"/>
        <v>0</v>
      </c>
      <c r="Z196">
        <f t="shared" si="7"/>
        <v>0</v>
      </c>
      <c r="AA196">
        <f t="shared" si="7"/>
        <v>0</v>
      </c>
      <c r="AB196">
        <f t="shared" si="7"/>
        <v>0</v>
      </c>
      <c r="AC196">
        <f t="shared" si="7"/>
        <v>0</v>
      </c>
      <c r="AD196">
        <f t="shared" si="7"/>
        <v>0</v>
      </c>
      <c r="AE196">
        <f t="shared" si="7"/>
        <v>0</v>
      </c>
      <c r="AF196">
        <f t="shared" si="7"/>
        <v>0</v>
      </c>
      <c r="AG196">
        <f t="shared" si="7"/>
        <v>0</v>
      </c>
      <c r="AH196">
        <f t="shared" si="7"/>
        <v>0</v>
      </c>
      <c r="AI196">
        <f t="shared" si="7"/>
        <v>0</v>
      </c>
      <c r="AJ196">
        <f t="shared" si="7"/>
        <v>0</v>
      </c>
      <c r="AK196">
        <f t="shared" si="7"/>
        <v>0</v>
      </c>
      <c r="AL196">
        <f t="shared" si="7"/>
        <v>0</v>
      </c>
    </row>
  </sheetData>
  <mergeCells count="19">
    <mergeCell ref="A5:M5"/>
    <mergeCell ref="A29:M29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  <mergeCell ref="K3:L3"/>
    <mergeCell ref="A53:M53"/>
    <mergeCell ref="A77:M77"/>
    <mergeCell ref="A101:M101"/>
    <mergeCell ref="A149:M149"/>
    <mergeCell ref="A173:M173"/>
    <mergeCell ref="A125:M125"/>
  </mergeCells>
  <phoneticPr fontId="1" type="noConversion"/>
  <conditionalFormatting sqref="A5:M196">
    <cfRule type="containsText" dxfId="11" priority="1" stopIfTrue="1" operator="containsText" text=".">
      <formula>NOT(ISERROR(SEARCH(".",A5)))</formula>
    </cfRule>
    <cfRule type="notContainsText" dxfId="10" priority="2" stopIfTrue="1" operator="notContains" text=".">
      <formula>ISERROR(SEARCH(".",A5))</formula>
    </cfRule>
  </conditionalFormatting>
  <pageMargins left="0.65565131130262255" right="0.65565131130262255" top="0.85250170500341005" bottom="0.34722222222222221" header="6.9444444444444448E-2" footer="6.9444444444444448E-2"/>
  <pageSetup paperSize="9" scale="51" fitToHeight="0" orientation="landscape" horizontalDpi="4294967292" r:id="rId1"/>
  <rowBreaks count="8" manualBreakCount="8">
    <brk id="28" max="12" man="1"/>
    <brk id="52" max="12" man="1"/>
    <brk id="76" max="12" man="1"/>
    <brk id="100" max="12" man="1"/>
    <brk id="124" max="12" man="1"/>
    <brk id="148" max="12" man="1"/>
    <brk id="172" max="12" man="1"/>
    <brk id="19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view="pageBreakPreview" zoomScale="60" zoomScaleNormal="100" workbookViewId="0">
      <selection activeCell="I14" sqref="I14"/>
    </sheetView>
  </sheetViews>
  <sheetFormatPr defaultRowHeight="16.5" x14ac:dyDescent="0.3"/>
  <cols>
    <col min="1" max="1" width="12.625" style="3" customWidth="1"/>
    <col min="2" max="3" width="37.625" style="2" customWidth="1"/>
    <col min="4" max="4" width="5.625" style="3" customWidth="1"/>
    <col min="5" max="5" width="10.625" style="3" customWidth="1"/>
    <col min="6" max="13" width="16.625" style="4" customWidth="1"/>
    <col min="14" max="14" width="14.625" style="2" customWidth="1"/>
    <col min="15" max="18" width="8.625" hidden="1" customWidth="1"/>
  </cols>
  <sheetData>
    <row r="1" spans="1:18" ht="30" customHeight="1" x14ac:dyDescent="0.3">
      <c r="A1" s="36" t="s">
        <v>195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8" ht="30" customHeigh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8" ht="30" customHeight="1" x14ac:dyDescent="0.3">
      <c r="A3" s="45" t="s">
        <v>122</v>
      </c>
      <c r="B3" s="45" t="s">
        <v>136</v>
      </c>
      <c r="C3" s="45" t="s">
        <v>137</v>
      </c>
      <c r="D3" s="45" t="s">
        <v>5</v>
      </c>
      <c r="E3" s="45" t="s">
        <v>123</v>
      </c>
      <c r="F3" s="45" t="s">
        <v>124</v>
      </c>
      <c r="G3" s="45"/>
      <c r="H3" s="45" t="s">
        <v>125</v>
      </c>
      <c r="I3" s="45"/>
      <c r="J3" s="45" t="s">
        <v>126</v>
      </c>
      <c r="K3" s="45"/>
      <c r="L3" s="45" t="s">
        <v>127</v>
      </c>
      <c r="M3" s="45"/>
      <c r="N3" s="45" t="s">
        <v>98</v>
      </c>
    </row>
    <row r="4" spans="1:18" ht="30" customHeight="1" x14ac:dyDescent="0.3">
      <c r="A4" s="45"/>
      <c r="B4" s="45"/>
      <c r="C4" s="45"/>
      <c r="D4" s="45"/>
      <c r="E4" s="45"/>
      <c r="F4" s="26" t="s">
        <v>99</v>
      </c>
      <c r="G4" s="26" t="s">
        <v>196</v>
      </c>
      <c r="H4" s="26" t="s">
        <v>99</v>
      </c>
      <c r="I4" s="26" t="s">
        <v>196</v>
      </c>
      <c r="J4" s="26" t="s">
        <v>99</v>
      </c>
      <c r="K4" s="26" t="s">
        <v>196</v>
      </c>
      <c r="L4" s="26" t="s">
        <v>99</v>
      </c>
      <c r="M4" s="26" t="s">
        <v>196</v>
      </c>
      <c r="N4" s="45"/>
      <c r="O4" t="s">
        <v>101</v>
      </c>
      <c r="P4" t="s">
        <v>102</v>
      </c>
      <c r="Q4" t="s">
        <v>103</v>
      </c>
      <c r="R4" t="s">
        <v>104</v>
      </c>
    </row>
    <row r="5" spans="1:18" ht="30" customHeight="1" x14ac:dyDescent="0.3">
      <c r="A5" s="24" t="s">
        <v>197</v>
      </c>
      <c r="B5" s="27" t="s">
        <v>198</v>
      </c>
      <c r="C5" s="27" t="s">
        <v>199</v>
      </c>
      <c r="D5" s="24" t="s">
        <v>200</v>
      </c>
      <c r="E5" s="25">
        <v>1</v>
      </c>
      <c r="F5" s="5"/>
      <c r="G5" s="5"/>
      <c r="H5" s="5"/>
      <c r="I5" s="5"/>
      <c r="J5" s="5"/>
      <c r="K5" s="5"/>
      <c r="L5" s="5"/>
      <c r="M5" s="5"/>
      <c r="N5" s="27" t="s">
        <v>143</v>
      </c>
    </row>
    <row r="6" spans="1:18" ht="30" customHeight="1" x14ac:dyDescent="0.3">
      <c r="A6" s="24" t="s">
        <v>201</v>
      </c>
      <c r="B6" s="27" t="s">
        <v>202</v>
      </c>
      <c r="C6" s="27" t="s">
        <v>203</v>
      </c>
      <c r="D6" s="24" t="s">
        <v>48</v>
      </c>
      <c r="E6" s="25">
        <v>1</v>
      </c>
      <c r="F6" s="5"/>
      <c r="G6" s="5"/>
      <c r="H6" s="5"/>
      <c r="I6" s="5"/>
      <c r="J6" s="5"/>
      <c r="K6" s="5"/>
      <c r="L6" s="5"/>
      <c r="M6" s="5"/>
      <c r="N6" s="27" t="s">
        <v>145</v>
      </c>
    </row>
    <row r="7" spans="1:18" ht="30" customHeight="1" x14ac:dyDescent="0.3">
      <c r="A7" s="24" t="s">
        <v>204</v>
      </c>
      <c r="B7" s="27" t="s">
        <v>205</v>
      </c>
      <c r="C7" s="27" t="s">
        <v>206</v>
      </c>
      <c r="D7" s="24" t="s">
        <v>207</v>
      </c>
      <c r="E7" s="25">
        <v>1</v>
      </c>
      <c r="F7" s="5"/>
      <c r="G7" s="5"/>
      <c r="H7" s="5"/>
      <c r="I7" s="5"/>
      <c r="J7" s="5"/>
      <c r="K7" s="5"/>
      <c r="L7" s="5"/>
      <c r="M7" s="5"/>
      <c r="N7" s="27" t="s">
        <v>147</v>
      </c>
    </row>
    <row r="8" spans="1:18" ht="30" customHeight="1" x14ac:dyDescent="0.3">
      <c r="A8" s="24" t="s">
        <v>208</v>
      </c>
      <c r="B8" s="27" t="s">
        <v>209</v>
      </c>
      <c r="C8" s="27" t="s">
        <v>210</v>
      </c>
      <c r="D8" s="24" t="s">
        <v>48</v>
      </c>
      <c r="E8" s="25">
        <v>1</v>
      </c>
      <c r="F8" s="5"/>
      <c r="G8" s="5"/>
      <c r="H8" s="5"/>
      <c r="I8" s="5"/>
      <c r="J8" s="5"/>
      <c r="K8" s="5"/>
      <c r="L8" s="5"/>
      <c r="M8" s="5"/>
      <c r="N8" s="27" t="s">
        <v>149</v>
      </c>
    </row>
    <row r="9" spans="1:18" ht="30" customHeight="1" x14ac:dyDescent="0.3">
      <c r="A9" s="24" t="s">
        <v>152</v>
      </c>
      <c r="B9" s="27" t="s">
        <v>150</v>
      </c>
      <c r="C9" s="27" t="s">
        <v>151</v>
      </c>
      <c r="D9" s="24" t="s">
        <v>48</v>
      </c>
      <c r="E9" s="25">
        <v>1</v>
      </c>
      <c r="F9" s="5"/>
      <c r="G9" s="5"/>
      <c r="H9" s="5"/>
      <c r="I9" s="5"/>
      <c r="J9" s="5"/>
      <c r="K9" s="5"/>
      <c r="L9" s="5"/>
      <c r="M9" s="5"/>
      <c r="N9" s="27" t="s">
        <v>154</v>
      </c>
    </row>
    <row r="10" spans="1:18" ht="30" customHeight="1" x14ac:dyDescent="0.3">
      <c r="A10" s="24" t="s">
        <v>178</v>
      </c>
      <c r="B10" s="27" t="s">
        <v>176</v>
      </c>
      <c r="C10" s="27" t="s">
        <v>177</v>
      </c>
      <c r="D10" s="24" t="s">
        <v>48</v>
      </c>
      <c r="E10" s="25">
        <v>1</v>
      </c>
      <c r="F10" s="5"/>
      <c r="G10" s="5"/>
      <c r="H10" s="5"/>
      <c r="I10" s="5"/>
      <c r="J10" s="5"/>
      <c r="K10" s="5"/>
      <c r="L10" s="5"/>
      <c r="M10" s="5"/>
      <c r="N10" s="27" t="s">
        <v>156</v>
      </c>
    </row>
    <row r="11" spans="1:18" ht="30" customHeight="1" x14ac:dyDescent="0.3">
      <c r="A11" s="24" t="s">
        <v>159</v>
      </c>
      <c r="B11" s="27" t="s">
        <v>157</v>
      </c>
      <c r="C11" s="27" t="s">
        <v>158</v>
      </c>
      <c r="D11" s="24" t="s">
        <v>48</v>
      </c>
      <c r="E11" s="25">
        <v>1</v>
      </c>
      <c r="F11" s="5"/>
      <c r="G11" s="5"/>
      <c r="H11" s="5"/>
      <c r="I11" s="5"/>
      <c r="J11" s="5"/>
      <c r="K11" s="5"/>
      <c r="L11" s="5"/>
      <c r="M11" s="5"/>
      <c r="N11" s="27" t="s">
        <v>156</v>
      </c>
    </row>
    <row r="12" spans="1:18" ht="30" customHeight="1" x14ac:dyDescent="0.3">
      <c r="A12" s="24" t="s">
        <v>211</v>
      </c>
      <c r="B12" s="27" t="s">
        <v>212</v>
      </c>
      <c r="C12" s="27" t="s">
        <v>213</v>
      </c>
      <c r="D12" s="24" t="s">
        <v>192</v>
      </c>
      <c r="E12" s="25">
        <v>1</v>
      </c>
      <c r="F12" s="5"/>
      <c r="G12" s="5"/>
      <c r="H12" s="5"/>
      <c r="I12" s="5"/>
      <c r="J12" s="5"/>
      <c r="K12" s="5"/>
      <c r="L12" s="5"/>
      <c r="M12" s="5"/>
      <c r="N12" s="27" t="s">
        <v>163</v>
      </c>
    </row>
    <row r="13" spans="1:18" ht="30" customHeight="1" x14ac:dyDescent="0.3">
      <c r="A13" s="24" t="s">
        <v>167</v>
      </c>
      <c r="B13" s="27" t="s">
        <v>164</v>
      </c>
      <c r="C13" s="27" t="s">
        <v>165</v>
      </c>
      <c r="D13" s="24" t="s">
        <v>166</v>
      </c>
      <c r="E13" s="25">
        <v>1</v>
      </c>
      <c r="F13" s="5"/>
      <c r="G13" s="5"/>
      <c r="H13" s="5"/>
      <c r="I13" s="5"/>
      <c r="J13" s="5"/>
      <c r="K13" s="5"/>
      <c r="L13" s="5"/>
      <c r="M13" s="5"/>
      <c r="N13" s="27" t="s">
        <v>169</v>
      </c>
    </row>
    <row r="14" spans="1:18" ht="30" customHeight="1" x14ac:dyDescent="0.3">
      <c r="A14" s="24" t="s">
        <v>172</v>
      </c>
      <c r="B14" s="27" t="s">
        <v>170</v>
      </c>
      <c r="C14" s="27" t="s">
        <v>171</v>
      </c>
      <c r="D14" s="24" t="s">
        <v>166</v>
      </c>
      <c r="E14" s="25">
        <v>1</v>
      </c>
      <c r="F14" s="5"/>
      <c r="G14" s="5"/>
      <c r="H14" s="5"/>
      <c r="I14" s="5"/>
      <c r="J14" s="5"/>
      <c r="K14" s="5"/>
      <c r="L14" s="5"/>
      <c r="M14" s="5"/>
      <c r="N14" s="27" t="s">
        <v>174</v>
      </c>
    </row>
    <row r="15" spans="1:18" ht="30" customHeight="1" x14ac:dyDescent="0.3">
      <c r="A15" s="24" t="s">
        <v>214</v>
      </c>
      <c r="B15" s="27" t="s">
        <v>215</v>
      </c>
      <c r="C15" s="27" t="s">
        <v>216</v>
      </c>
      <c r="D15" s="24" t="s">
        <v>192</v>
      </c>
      <c r="E15" s="25">
        <v>1</v>
      </c>
      <c r="F15" s="5"/>
      <c r="G15" s="5"/>
      <c r="H15" s="5"/>
      <c r="I15" s="5"/>
      <c r="J15" s="5"/>
      <c r="K15" s="5"/>
      <c r="L15" s="5"/>
      <c r="M15" s="5"/>
      <c r="N15" s="27" t="s">
        <v>163</v>
      </c>
    </row>
    <row r="16" spans="1:18" ht="30" customHeight="1" x14ac:dyDescent="0.3">
      <c r="A16" s="24" t="s">
        <v>217</v>
      </c>
      <c r="B16" s="27" t="s">
        <v>215</v>
      </c>
      <c r="C16" s="27" t="s">
        <v>218</v>
      </c>
      <c r="D16" s="24" t="s">
        <v>192</v>
      </c>
      <c r="E16" s="25">
        <v>1</v>
      </c>
      <c r="F16" s="5"/>
      <c r="G16" s="5"/>
      <c r="H16" s="5"/>
      <c r="I16" s="5"/>
      <c r="J16" s="5"/>
      <c r="K16" s="5"/>
      <c r="L16" s="5"/>
      <c r="M16" s="5"/>
      <c r="N16" s="27" t="s">
        <v>163</v>
      </c>
    </row>
    <row r="17" spans="1:14" ht="30" customHeight="1" x14ac:dyDescent="0.3">
      <c r="A17" s="24" t="s">
        <v>219</v>
      </c>
      <c r="B17" s="27" t="s">
        <v>215</v>
      </c>
      <c r="C17" s="27" t="s">
        <v>220</v>
      </c>
      <c r="D17" s="24" t="s">
        <v>192</v>
      </c>
      <c r="E17" s="25">
        <v>1</v>
      </c>
      <c r="F17" s="5"/>
      <c r="G17" s="5"/>
      <c r="H17" s="5"/>
      <c r="I17" s="5"/>
      <c r="J17" s="5"/>
      <c r="K17" s="5"/>
      <c r="L17" s="5"/>
      <c r="M17" s="5"/>
      <c r="N17" s="27" t="s">
        <v>163</v>
      </c>
    </row>
    <row r="18" spans="1:14" ht="30" customHeight="1" x14ac:dyDescent="0.3">
      <c r="A18" s="24" t="s">
        <v>221</v>
      </c>
      <c r="B18" s="27" t="s">
        <v>222</v>
      </c>
      <c r="C18" s="27" t="s">
        <v>223</v>
      </c>
      <c r="D18" s="24" t="s">
        <v>192</v>
      </c>
      <c r="E18" s="25">
        <v>1</v>
      </c>
      <c r="F18" s="5"/>
      <c r="G18" s="5"/>
      <c r="H18" s="5"/>
      <c r="I18" s="5"/>
      <c r="J18" s="5"/>
      <c r="K18" s="5"/>
      <c r="L18" s="5"/>
      <c r="M18" s="5"/>
      <c r="N18" s="28"/>
    </row>
    <row r="19" spans="1:14" ht="30" customHeight="1" x14ac:dyDescent="0.3">
      <c r="A19" s="24" t="s">
        <v>184</v>
      </c>
      <c r="B19" s="27" t="s">
        <v>182</v>
      </c>
      <c r="C19" s="27" t="s">
        <v>183</v>
      </c>
      <c r="D19" s="24" t="s">
        <v>19</v>
      </c>
      <c r="E19" s="25">
        <v>1</v>
      </c>
      <c r="F19" s="5"/>
      <c r="G19" s="5"/>
      <c r="H19" s="5"/>
      <c r="I19" s="5"/>
      <c r="J19" s="5"/>
      <c r="K19" s="5"/>
      <c r="L19" s="5"/>
      <c r="M19" s="5"/>
      <c r="N19" s="27" t="s">
        <v>186</v>
      </c>
    </row>
    <row r="20" spans="1:14" ht="30" customHeight="1" x14ac:dyDescent="0.3">
      <c r="A20" s="24" t="s">
        <v>224</v>
      </c>
      <c r="B20" s="27" t="s">
        <v>225</v>
      </c>
      <c r="C20" s="27" t="s">
        <v>226</v>
      </c>
      <c r="D20" s="24" t="s">
        <v>192</v>
      </c>
      <c r="E20" s="25">
        <v>1</v>
      </c>
      <c r="F20" s="5"/>
      <c r="G20" s="5"/>
      <c r="H20" s="5"/>
      <c r="I20" s="5"/>
      <c r="J20" s="5"/>
      <c r="K20" s="5"/>
      <c r="L20" s="5"/>
      <c r="M20" s="5"/>
      <c r="N20" s="27" t="s">
        <v>189</v>
      </c>
    </row>
    <row r="21" spans="1:14" ht="30" customHeight="1" x14ac:dyDescent="0.3">
      <c r="A21" s="24" t="s">
        <v>193</v>
      </c>
      <c r="B21" s="27" t="s">
        <v>190</v>
      </c>
      <c r="C21" s="27" t="s">
        <v>191</v>
      </c>
      <c r="D21" s="24" t="s">
        <v>192</v>
      </c>
      <c r="E21" s="25">
        <v>1</v>
      </c>
      <c r="F21" s="5"/>
      <c r="G21" s="5"/>
      <c r="H21" s="5"/>
      <c r="I21" s="5"/>
      <c r="J21" s="5"/>
      <c r="K21" s="5"/>
      <c r="L21" s="5"/>
      <c r="M21" s="5"/>
      <c r="N21" s="27" t="s">
        <v>189</v>
      </c>
    </row>
    <row r="22" spans="1:14" ht="30" customHeight="1" x14ac:dyDescent="0.3">
      <c r="A22" s="24" t="s">
        <v>227</v>
      </c>
      <c r="B22" s="27" t="s">
        <v>415</v>
      </c>
      <c r="C22" s="27" t="s">
        <v>416</v>
      </c>
      <c r="D22" s="24" t="s">
        <v>230</v>
      </c>
      <c r="E22" s="25">
        <v>1</v>
      </c>
      <c r="F22" s="5"/>
      <c r="G22" s="5"/>
      <c r="H22" s="5"/>
      <c r="I22" s="5"/>
      <c r="J22" s="5"/>
      <c r="K22" s="5"/>
      <c r="L22" s="5"/>
      <c r="M22" s="5"/>
      <c r="N22" s="28"/>
    </row>
    <row r="23" spans="1:14" ht="30" customHeight="1" x14ac:dyDescent="0.3">
      <c r="A23" s="24" t="s">
        <v>373</v>
      </c>
      <c r="B23" s="27" t="s">
        <v>396</v>
      </c>
      <c r="C23" s="27" t="s">
        <v>397</v>
      </c>
      <c r="D23" s="24" t="s">
        <v>230</v>
      </c>
      <c r="E23" s="25">
        <v>1</v>
      </c>
      <c r="F23" s="5"/>
      <c r="G23" s="5"/>
      <c r="H23" s="5"/>
      <c r="I23" s="5"/>
      <c r="J23" s="5"/>
      <c r="K23" s="5"/>
      <c r="L23" s="5"/>
      <c r="M23" s="5"/>
      <c r="N23" s="28"/>
    </row>
    <row r="24" spans="1:14" ht="30" customHeight="1" x14ac:dyDescent="0.3">
      <c r="A24" s="24" t="s">
        <v>374</v>
      </c>
      <c r="B24" s="27" t="s">
        <v>378</v>
      </c>
      <c r="C24" s="27" t="s">
        <v>379</v>
      </c>
      <c r="D24" s="24" t="s">
        <v>48</v>
      </c>
      <c r="E24" s="25">
        <v>1</v>
      </c>
      <c r="F24" s="5"/>
      <c r="G24" s="5"/>
      <c r="H24" s="5"/>
      <c r="I24" s="5"/>
      <c r="J24" s="5"/>
      <c r="K24" s="5"/>
      <c r="L24" s="5"/>
      <c r="M24" s="5"/>
      <c r="N24" s="27" t="s">
        <v>388</v>
      </c>
    </row>
    <row r="25" spans="1:14" ht="30" customHeight="1" x14ac:dyDescent="0.3">
      <c r="A25" s="24" t="s">
        <v>375</v>
      </c>
      <c r="B25" s="27" t="s">
        <v>381</v>
      </c>
      <c r="C25" s="27" t="s">
        <v>382</v>
      </c>
      <c r="D25" s="24" t="s">
        <v>192</v>
      </c>
      <c r="E25" s="25">
        <v>1</v>
      </c>
      <c r="F25" s="5"/>
      <c r="G25" s="5"/>
      <c r="H25" s="5"/>
      <c r="I25" s="5"/>
      <c r="J25" s="5"/>
      <c r="K25" s="5"/>
      <c r="L25" s="5"/>
      <c r="M25" s="5"/>
      <c r="N25" s="27" t="s">
        <v>388</v>
      </c>
    </row>
    <row r="26" spans="1:14" ht="30" customHeight="1" x14ac:dyDescent="0.3">
      <c r="A26" s="24" t="s">
        <v>376</v>
      </c>
      <c r="B26" s="27" t="s">
        <v>384</v>
      </c>
      <c r="C26" s="27" t="s">
        <v>108</v>
      </c>
      <c r="D26" s="24" t="s">
        <v>192</v>
      </c>
      <c r="E26" s="25">
        <v>1</v>
      </c>
      <c r="F26" s="5"/>
      <c r="G26" s="5"/>
      <c r="H26" s="5"/>
      <c r="I26" s="5"/>
      <c r="J26" s="5"/>
      <c r="K26" s="5"/>
      <c r="L26" s="5"/>
      <c r="M26" s="5"/>
      <c r="N26" s="28"/>
    </row>
    <row r="27" spans="1:14" ht="30" customHeight="1" x14ac:dyDescent="0.3">
      <c r="A27" s="24" t="s">
        <v>395</v>
      </c>
      <c r="B27" s="27" t="s">
        <v>385</v>
      </c>
      <c r="C27" s="27" t="s">
        <v>386</v>
      </c>
      <c r="D27" s="24" t="s">
        <v>192</v>
      </c>
      <c r="E27" s="25">
        <v>1</v>
      </c>
      <c r="F27" s="5"/>
      <c r="G27" s="5"/>
      <c r="H27" s="5"/>
      <c r="I27" s="5"/>
      <c r="J27" s="5"/>
      <c r="K27" s="5"/>
      <c r="L27" s="5"/>
      <c r="M27" s="5"/>
      <c r="N27" s="27" t="s">
        <v>389</v>
      </c>
    </row>
    <row r="28" spans="1:14" ht="30" customHeight="1" x14ac:dyDescent="0.3">
      <c r="A28" s="24" t="s">
        <v>380</v>
      </c>
      <c r="B28" s="27" t="s">
        <v>390</v>
      </c>
      <c r="C28" s="27" t="s">
        <v>391</v>
      </c>
      <c r="D28" s="24" t="s">
        <v>192</v>
      </c>
      <c r="E28" s="25">
        <v>1</v>
      </c>
      <c r="F28" s="5"/>
      <c r="G28" s="5"/>
      <c r="H28" s="5"/>
      <c r="I28" s="5"/>
      <c r="J28" s="5"/>
      <c r="K28" s="5"/>
      <c r="L28" s="5"/>
      <c r="M28" s="5"/>
      <c r="N28" s="27" t="s">
        <v>389</v>
      </c>
    </row>
    <row r="29" spans="1:14" ht="30" customHeight="1" x14ac:dyDescent="0.3">
      <c r="A29" s="24" t="s">
        <v>383</v>
      </c>
      <c r="B29" s="27" t="s">
        <v>228</v>
      </c>
      <c r="C29" s="27" t="s">
        <v>229</v>
      </c>
      <c r="D29" s="24" t="s">
        <v>230</v>
      </c>
      <c r="E29" s="25">
        <v>1</v>
      </c>
      <c r="F29" s="5"/>
      <c r="G29" s="5"/>
      <c r="H29" s="5"/>
      <c r="I29" s="5"/>
      <c r="J29" s="5"/>
      <c r="K29" s="5"/>
      <c r="L29" s="5"/>
      <c r="M29" s="5"/>
      <c r="N29" s="28"/>
    </row>
    <row r="30" spans="1:14" ht="30" customHeight="1" x14ac:dyDescent="0.3">
      <c r="A30" s="24" t="s">
        <v>387</v>
      </c>
      <c r="B30" s="27" t="s">
        <v>398</v>
      </c>
      <c r="C30" s="27" t="s">
        <v>399</v>
      </c>
      <c r="D30" s="24" t="s">
        <v>48</v>
      </c>
      <c r="E30" s="25">
        <v>1</v>
      </c>
      <c r="F30" s="5"/>
      <c r="G30" s="5"/>
      <c r="H30" s="5"/>
      <c r="I30" s="5"/>
      <c r="J30" s="5"/>
      <c r="K30" s="5"/>
      <c r="L30" s="5"/>
      <c r="M30" s="5"/>
      <c r="N30" s="28"/>
    </row>
    <row r="31" spans="1:14" ht="30" customHeight="1" x14ac:dyDescent="0.3">
      <c r="A31" s="24" t="s">
        <v>392</v>
      </c>
      <c r="B31" s="27" t="s">
        <v>401</v>
      </c>
      <c r="C31" s="27" t="s">
        <v>108</v>
      </c>
      <c r="D31" s="24" t="s">
        <v>192</v>
      </c>
      <c r="E31" s="25">
        <v>1</v>
      </c>
      <c r="F31" s="5"/>
      <c r="G31" s="5"/>
      <c r="H31" s="5"/>
      <c r="I31" s="5"/>
      <c r="J31" s="5"/>
      <c r="K31" s="5"/>
      <c r="L31" s="5"/>
      <c r="M31" s="5"/>
      <c r="N31" s="28"/>
    </row>
    <row r="32" spans="1:14" ht="30" customHeight="1" x14ac:dyDescent="0.3">
      <c r="A32" s="24" t="s">
        <v>417</v>
      </c>
      <c r="B32" s="27" t="s">
        <v>402</v>
      </c>
      <c r="C32" s="27" t="s">
        <v>360</v>
      </c>
      <c r="D32" s="24" t="s">
        <v>166</v>
      </c>
      <c r="E32" s="25">
        <v>1</v>
      </c>
      <c r="F32" s="5"/>
      <c r="G32" s="5"/>
      <c r="H32" s="5"/>
      <c r="I32" s="5"/>
      <c r="J32" s="5"/>
      <c r="K32" s="5"/>
      <c r="L32" s="5"/>
      <c r="M32" s="5"/>
      <c r="N32" s="27" t="s">
        <v>393</v>
      </c>
    </row>
    <row r="33" spans="1:14" ht="30" customHeight="1" x14ac:dyDescent="0.3">
      <c r="A33" s="24" t="s">
        <v>400</v>
      </c>
      <c r="B33" s="27" t="s">
        <v>403</v>
      </c>
      <c r="C33" s="27" t="s">
        <v>404</v>
      </c>
      <c r="D33" s="24" t="s">
        <v>192</v>
      </c>
      <c r="E33" s="25">
        <v>1</v>
      </c>
      <c r="F33" s="5"/>
      <c r="G33" s="5"/>
      <c r="H33" s="5"/>
      <c r="I33" s="5"/>
      <c r="J33" s="5"/>
      <c r="K33" s="5"/>
      <c r="L33" s="5"/>
      <c r="M33" s="5"/>
      <c r="N33" s="27" t="s">
        <v>394</v>
      </c>
    </row>
    <row r="34" spans="1:14" ht="30" customHeight="1" x14ac:dyDescent="0.3">
      <c r="A34" s="24" t="s">
        <v>418</v>
      </c>
      <c r="B34" s="27" t="s">
        <v>405</v>
      </c>
      <c r="C34" s="27" t="s">
        <v>357</v>
      </c>
      <c r="D34" s="24" t="s">
        <v>354</v>
      </c>
      <c r="E34" s="25">
        <v>1</v>
      </c>
      <c r="F34" s="5"/>
      <c r="G34" s="5"/>
      <c r="H34" s="5"/>
      <c r="I34" s="5"/>
      <c r="J34" s="5"/>
      <c r="K34" s="5"/>
      <c r="L34" s="5"/>
      <c r="M34" s="5"/>
      <c r="N34" s="27" t="s">
        <v>355</v>
      </c>
    </row>
    <row r="35" spans="1:14" ht="30" customHeight="1" x14ac:dyDescent="0.3"/>
    <row r="36" spans="1:14" ht="30" customHeight="1" x14ac:dyDescent="0.3"/>
    <row r="37" spans="1:14" ht="30" customHeight="1" x14ac:dyDescent="0.3"/>
    <row r="38" spans="1:14" ht="30" customHeight="1" x14ac:dyDescent="0.3"/>
    <row r="39" spans="1:14" ht="30" customHeight="1" x14ac:dyDescent="0.3"/>
    <row r="40" spans="1:14" ht="30" customHeight="1" x14ac:dyDescent="0.3"/>
  </sheetData>
  <mergeCells count="12">
    <mergeCell ref="J3:K3"/>
    <mergeCell ref="L3:M3"/>
    <mergeCell ref="A1:N1"/>
    <mergeCell ref="A2:N2"/>
    <mergeCell ref="A3:A4"/>
    <mergeCell ref="B3:B4"/>
    <mergeCell ref="C3:C4"/>
    <mergeCell ref="D3:D4"/>
    <mergeCell ref="E3:E4"/>
    <mergeCell ref="N3:N4"/>
    <mergeCell ref="F3:G3"/>
    <mergeCell ref="H3:I3"/>
  </mergeCells>
  <phoneticPr fontId="1" type="noConversion"/>
  <conditionalFormatting sqref="A5:N34">
    <cfRule type="containsText" dxfId="9" priority="1" stopIfTrue="1" operator="containsText" text=".">
      <formula>NOT(ISERROR(SEARCH(".",A5)))</formula>
    </cfRule>
    <cfRule type="notContainsText" dxfId="8" priority="2" stopIfTrue="1" operator="notContains" text=".">
      <formula>ISERROR(SEARCH(".",A5))</formula>
    </cfRule>
  </conditionalFormatting>
  <pageMargins left="0.65565131130262255" right="0.65565131130262255" top="0.85250170500341005" bottom="0.34722222222222221" header="6.9444444444444448E-2" footer="6.9444444444444448E-2"/>
  <pageSetup paperSize="9" scale="48" fitToHeight="0" orientation="landscape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2"/>
  <sheetViews>
    <sheetView view="pageBreakPreview" zoomScale="60" zoomScaleNormal="100" workbookViewId="0">
      <selection activeCell="E8" sqref="E8"/>
    </sheetView>
  </sheetViews>
  <sheetFormatPr defaultRowHeight="16.5" x14ac:dyDescent="0.3"/>
  <cols>
    <col min="1" max="2" width="37.625" style="2" customWidth="1"/>
    <col min="3" max="3" width="5.625" style="3" customWidth="1"/>
    <col min="4" max="4" width="10.625" style="4" customWidth="1"/>
    <col min="5" max="12" width="16.625" style="4" customWidth="1"/>
    <col min="13" max="13" width="14.625" style="2" customWidth="1"/>
    <col min="14" max="17" width="8.625" hidden="1" customWidth="1"/>
  </cols>
  <sheetData>
    <row r="1" spans="1:17" ht="30" customHeight="1" x14ac:dyDescent="0.3">
      <c r="A1" s="36" t="s">
        <v>135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ht="30" customHeigh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7" ht="30" customHeight="1" x14ac:dyDescent="0.3">
      <c r="A3" s="45" t="s">
        <v>136</v>
      </c>
      <c r="B3" s="45" t="s">
        <v>137</v>
      </c>
      <c r="C3" s="45" t="s">
        <v>5</v>
      </c>
      <c r="D3" s="45" t="s">
        <v>93</v>
      </c>
      <c r="E3" s="45" t="s">
        <v>138</v>
      </c>
      <c r="F3" s="45"/>
      <c r="G3" s="45" t="s">
        <v>139</v>
      </c>
      <c r="H3" s="45"/>
      <c r="I3" s="45" t="s">
        <v>140</v>
      </c>
      <c r="J3" s="45"/>
      <c r="K3" s="45" t="s">
        <v>141</v>
      </c>
      <c r="L3" s="45"/>
      <c r="M3" s="45" t="s">
        <v>98</v>
      </c>
    </row>
    <row r="4" spans="1:17" ht="30" customHeight="1" x14ac:dyDescent="0.3">
      <c r="A4" s="45"/>
      <c r="B4" s="45"/>
      <c r="C4" s="45"/>
      <c r="D4" s="45"/>
      <c r="E4" s="26" t="s">
        <v>99</v>
      </c>
      <c r="F4" s="26" t="s">
        <v>100</v>
      </c>
      <c r="G4" s="26" t="s">
        <v>99</v>
      </c>
      <c r="H4" s="26" t="s">
        <v>100</v>
      </c>
      <c r="I4" s="26" t="s">
        <v>99</v>
      </c>
      <c r="J4" s="26" t="s">
        <v>100</v>
      </c>
      <c r="K4" s="26" t="s">
        <v>99</v>
      </c>
      <c r="L4" s="26" t="s">
        <v>100</v>
      </c>
      <c r="M4" s="45"/>
      <c r="N4" t="s">
        <v>101</v>
      </c>
      <c r="O4" t="s">
        <v>102</v>
      </c>
      <c r="P4" t="s">
        <v>103</v>
      </c>
      <c r="Q4" t="s">
        <v>104</v>
      </c>
    </row>
    <row r="5" spans="1:17" ht="30" customHeight="1" x14ac:dyDescent="0.3">
      <c r="A5" s="46" t="s">
        <v>142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7" t="s">
        <v>143</v>
      </c>
    </row>
    <row r="6" spans="1:17" ht="30" customHeight="1" x14ac:dyDescent="0.3">
      <c r="A6" s="27" t="s">
        <v>69</v>
      </c>
      <c r="B6" s="27" t="s">
        <v>70</v>
      </c>
      <c r="C6" s="24" t="s">
        <v>31</v>
      </c>
      <c r="D6" s="5">
        <v>0.12</v>
      </c>
      <c r="E6" s="5"/>
      <c r="F6" s="5"/>
      <c r="G6" s="5"/>
      <c r="H6" s="5"/>
      <c r="I6" s="5"/>
      <c r="J6" s="5"/>
      <c r="K6" s="5"/>
      <c r="L6" s="5"/>
      <c r="M6" s="28"/>
      <c r="O6" s="1" t="s">
        <v>113</v>
      </c>
      <c r="P6" s="1" t="s">
        <v>110</v>
      </c>
      <c r="Q6">
        <v>1</v>
      </c>
    </row>
    <row r="7" spans="1:17" ht="30" customHeight="1" x14ac:dyDescent="0.3">
      <c r="A7" s="27" t="s">
        <v>76</v>
      </c>
      <c r="B7" s="27" t="s">
        <v>72</v>
      </c>
      <c r="C7" s="24" t="s">
        <v>73</v>
      </c>
      <c r="D7" s="5">
        <v>0.34</v>
      </c>
      <c r="E7" s="5"/>
      <c r="F7" s="5"/>
      <c r="G7" s="5"/>
      <c r="H7" s="5"/>
      <c r="I7" s="5"/>
      <c r="J7" s="5"/>
      <c r="K7" s="5"/>
      <c r="L7" s="5"/>
      <c r="M7" s="28"/>
      <c r="O7" s="1" t="s">
        <v>117</v>
      </c>
      <c r="P7" s="1" t="s">
        <v>110</v>
      </c>
      <c r="Q7">
        <v>1</v>
      </c>
    </row>
    <row r="8" spans="1:17" ht="30" customHeight="1" x14ac:dyDescent="0.3">
      <c r="A8" s="27" t="s">
        <v>81</v>
      </c>
      <c r="B8" s="27" t="s">
        <v>72</v>
      </c>
      <c r="C8" s="24" t="s">
        <v>73</v>
      </c>
      <c r="D8" s="5">
        <v>0.16</v>
      </c>
      <c r="E8" s="5"/>
      <c r="F8" s="5"/>
      <c r="G8" s="5"/>
      <c r="H8" s="5"/>
      <c r="I8" s="5"/>
      <c r="J8" s="5"/>
      <c r="K8" s="5"/>
      <c r="L8" s="5"/>
      <c r="M8" s="28"/>
      <c r="O8" s="1" t="s">
        <v>117</v>
      </c>
      <c r="P8" s="1" t="s">
        <v>110</v>
      </c>
      <c r="Q8">
        <v>1</v>
      </c>
    </row>
    <row r="9" spans="1:17" ht="30" customHeight="1" x14ac:dyDescent="0.3">
      <c r="A9" s="27" t="s">
        <v>87</v>
      </c>
      <c r="B9" s="27" t="s">
        <v>129</v>
      </c>
      <c r="C9" s="24" t="s">
        <v>130</v>
      </c>
      <c r="D9" s="5">
        <v>2</v>
      </c>
      <c r="E9" s="5"/>
      <c r="F9" s="5"/>
      <c r="G9" s="5"/>
      <c r="H9" s="5"/>
      <c r="I9" s="5"/>
      <c r="J9" s="5"/>
      <c r="K9" s="5"/>
      <c r="L9" s="5"/>
      <c r="M9" s="28" t="s">
        <v>128</v>
      </c>
      <c r="P9" s="1" t="s">
        <v>110</v>
      </c>
      <c r="Q9">
        <v>1</v>
      </c>
    </row>
    <row r="10" spans="1:17" ht="30" customHeight="1" x14ac:dyDescent="0.3">
      <c r="A10" s="7" t="s">
        <v>118</v>
      </c>
      <c r="B10" s="8"/>
      <c r="C10" s="9"/>
      <c r="D10" s="10"/>
      <c r="E10" s="5"/>
      <c r="F10" s="10"/>
      <c r="G10" s="5"/>
      <c r="H10" s="10"/>
      <c r="I10" s="5"/>
      <c r="J10" s="10"/>
      <c r="K10" s="5"/>
      <c r="L10" s="10"/>
      <c r="M10" s="8"/>
    </row>
    <row r="11" spans="1:17" ht="30" customHeight="1" x14ac:dyDescent="0.3">
      <c r="A11" s="46" t="s">
        <v>144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27" t="s">
        <v>145</v>
      </c>
    </row>
    <row r="12" spans="1:17" ht="30" customHeight="1" x14ac:dyDescent="0.3">
      <c r="A12" s="27" t="s">
        <v>75</v>
      </c>
      <c r="B12" s="27" t="s">
        <v>72</v>
      </c>
      <c r="C12" s="24" t="s">
        <v>73</v>
      </c>
      <c r="D12" s="5">
        <v>3.5000000000000003E-2</v>
      </c>
      <c r="E12" s="5">
        <v>0</v>
      </c>
      <c r="F12" s="5"/>
      <c r="G12" s="5"/>
      <c r="H12" s="5"/>
      <c r="I12" s="5"/>
      <c r="J12" s="5"/>
      <c r="K12" s="5"/>
      <c r="L12" s="5"/>
      <c r="M12" s="28"/>
      <c r="O12" s="1" t="s">
        <v>117</v>
      </c>
      <c r="P12" s="1" t="s">
        <v>110</v>
      </c>
      <c r="Q12">
        <v>1</v>
      </c>
    </row>
    <row r="13" spans="1:17" ht="30" customHeight="1" x14ac:dyDescent="0.3">
      <c r="A13" s="7" t="s">
        <v>118</v>
      </c>
      <c r="B13" s="8"/>
      <c r="C13" s="9"/>
      <c r="D13" s="10"/>
      <c r="E13" s="5"/>
      <c r="F13" s="10"/>
      <c r="G13" s="5"/>
      <c r="H13" s="10"/>
      <c r="I13" s="5"/>
      <c r="J13" s="10"/>
      <c r="K13" s="5"/>
      <c r="L13" s="10"/>
      <c r="M13" s="8"/>
    </row>
    <row r="14" spans="1:17" ht="30" customHeight="1" x14ac:dyDescent="0.3">
      <c r="A14" s="46" t="s">
        <v>146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27" t="s">
        <v>147</v>
      </c>
    </row>
    <row r="15" spans="1:17" ht="30" customHeight="1" x14ac:dyDescent="0.3">
      <c r="A15" s="27" t="s">
        <v>29</v>
      </c>
      <c r="B15" s="27" t="s">
        <v>30</v>
      </c>
      <c r="C15" s="24" t="s">
        <v>31</v>
      </c>
      <c r="D15" s="5">
        <v>0.12</v>
      </c>
      <c r="E15" s="5"/>
      <c r="F15" s="5"/>
      <c r="G15" s="5"/>
      <c r="H15" s="5"/>
      <c r="I15" s="5"/>
      <c r="J15" s="5"/>
      <c r="K15" s="5"/>
      <c r="L15" s="5"/>
      <c r="M15" s="28"/>
      <c r="O15" s="1" t="s">
        <v>113</v>
      </c>
      <c r="P15" s="1" t="s">
        <v>110</v>
      </c>
      <c r="Q15">
        <v>1</v>
      </c>
    </row>
    <row r="16" spans="1:17" ht="30" customHeight="1" x14ac:dyDescent="0.3">
      <c r="A16" s="27" t="s">
        <v>29</v>
      </c>
      <c r="B16" s="27" t="s">
        <v>38</v>
      </c>
      <c r="C16" s="24" t="s">
        <v>39</v>
      </c>
      <c r="D16" s="5">
        <v>0.12</v>
      </c>
      <c r="E16" s="5"/>
      <c r="F16" s="5"/>
      <c r="G16" s="5"/>
      <c r="H16" s="5"/>
      <c r="I16" s="5"/>
      <c r="J16" s="5"/>
      <c r="K16" s="5"/>
      <c r="L16" s="5"/>
      <c r="M16" s="28"/>
      <c r="O16" s="1" t="s">
        <v>113</v>
      </c>
      <c r="P16" s="1" t="s">
        <v>110</v>
      </c>
      <c r="Q16">
        <v>1</v>
      </c>
    </row>
    <row r="17" spans="1:17" ht="30" customHeight="1" x14ac:dyDescent="0.3">
      <c r="A17" s="27" t="s">
        <v>29</v>
      </c>
      <c r="B17" s="27" t="s">
        <v>32</v>
      </c>
      <c r="C17" s="24" t="s">
        <v>31</v>
      </c>
      <c r="D17" s="5">
        <v>0.24</v>
      </c>
      <c r="E17" s="5"/>
      <c r="F17" s="5"/>
      <c r="G17" s="5"/>
      <c r="H17" s="5"/>
      <c r="I17" s="5"/>
      <c r="J17" s="5"/>
      <c r="K17" s="5"/>
      <c r="L17" s="5"/>
      <c r="M17" s="28"/>
      <c r="O17" s="1" t="s">
        <v>113</v>
      </c>
      <c r="P17" s="1" t="s">
        <v>110</v>
      </c>
      <c r="Q17">
        <v>1</v>
      </c>
    </row>
    <row r="18" spans="1:17" ht="30" customHeight="1" x14ac:dyDescent="0.3">
      <c r="A18" s="27" t="s">
        <v>29</v>
      </c>
      <c r="B18" s="27" t="s">
        <v>35</v>
      </c>
      <c r="C18" s="24" t="s">
        <v>31</v>
      </c>
      <c r="D18" s="5">
        <v>0.24</v>
      </c>
      <c r="E18" s="5"/>
      <c r="F18" s="5"/>
      <c r="G18" s="5"/>
      <c r="H18" s="5"/>
      <c r="I18" s="5"/>
      <c r="J18" s="5"/>
      <c r="K18" s="5"/>
      <c r="L18" s="5"/>
      <c r="M18" s="28"/>
      <c r="O18" s="1" t="s">
        <v>113</v>
      </c>
      <c r="P18" s="1" t="s">
        <v>110</v>
      </c>
      <c r="Q18">
        <v>1</v>
      </c>
    </row>
    <row r="19" spans="1:17" ht="30" customHeight="1" x14ac:dyDescent="0.3">
      <c r="A19" s="27" t="s">
        <v>29</v>
      </c>
      <c r="B19" s="27" t="s">
        <v>33</v>
      </c>
      <c r="C19" s="24" t="s">
        <v>31</v>
      </c>
      <c r="D19" s="5">
        <v>0.12</v>
      </c>
      <c r="E19" s="5"/>
      <c r="F19" s="5"/>
      <c r="G19" s="5"/>
      <c r="H19" s="5"/>
      <c r="I19" s="5"/>
      <c r="J19" s="5"/>
      <c r="K19" s="5"/>
      <c r="L19" s="5"/>
      <c r="M19" s="28"/>
      <c r="O19" s="1" t="s">
        <v>113</v>
      </c>
      <c r="P19" s="1" t="s">
        <v>110</v>
      </c>
      <c r="Q19">
        <v>1</v>
      </c>
    </row>
    <row r="20" spans="1:17" ht="30" customHeight="1" x14ac:dyDescent="0.3">
      <c r="A20" s="27" t="s">
        <v>29</v>
      </c>
      <c r="B20" s="27" t="s">
        <v>34</v>
      </c>
      <c r="C20" s="24" t="s">
        <v>31</v>
      </c>
      <c r="D20" s="5">
        <v>0.24</v>
      </c>
      <c r="E20" s="5"/>
      <c r="F20" s="5"/>
      <c r="G20" s="5"/>
      <c r="H20" s="5"/>
      <c r="I20" s="5"/>
      <c r="J20" s="5"/>
      <c r="K20" s="5"/>
      <c r="L20" s="5"/>
      <c r="M20" s="28"/>
      <c r="O20" s="1" t="s">
        <v>113</v>
      </c>
      <c r="P20" s="1" t="s">
        <v>110</v>
      </c>
      <c r="Q20">
        <v>1</v>
      </c>
    </row>
    <row r="21" spans="1:17" ht="30" customHeight="1" x14ac:dyDescent="0.3">
      <c r="A21" s="27" t="s">
        <v>29</v>
      </c>
      <c r="B21" s="27" t="s">
        <v>36</v>
      </c>
      <c r="C21" s="24" t="s">
        <v>31</v>
      </c>
      <c r="D21" s="5">
        <v>0.36</v>
      </c>
      <c r="E21" s="5"/>
      <c r="F21" s="5"/>
      <c r="G21" s="5"/>
      <c r="H21" s="5"/>
      <c r="I21" s="5"/>
      <c r="J21" s="5"/>
      <c r="K21" s="5"/>
      <c r="L21" s="5"/>
      <c r="M21" s="28"/>
      <c r="O21" s="1" t="s">
        <v>113</v>
      </c>
      <c r="P21" s="1" t="s">
        <v>110</v>
      </c>
      <c r="Q21">
        <v>1</v>
      </c>
    </row>
    <row r="22" spans="1:17" ht="30" customHeight="1" x14ac:dyDescent="0.3">
      <c r="A22" s="27" t="s">
        <v>29</v>
      </c>
      <c r="B22" s="27" t="s">
        <v>37</v>
      </c>
      <c r="C22" s="24" t="s">
        <v>31</v>
      </c>
      <c r="D22" s="5">
        <v>0.36</v>
      </c>
      <c r="E22" s="5"/>
      <c r="F22" s="5"/>
      <c r="G22" s="5"/>
      <c r="H22" s="5"/>
      <c r="I22" s="5"/>
      <c r="J22" s="5"/>
      <c r="K22" s="5"/>
      <c r="L22" s="5"/>
      <c r="M22" s="28"/>
      <c r="O22" s="1" t="s">
        <v>113</v>
      </c>
      <c r="P22" s="1" t="s">
        <v>110</v>
      </c>
      <c r="Q22">
        <v>1</v>
      </c>
    </row>
    <row r="23" spans="1:17" ht="30" customHeight="1" x14ac:dyDescent="0.3">
      <c r="A23" s="27" t="s">
        <v>23</v>
      </c>
      <c r="B23" s="27" t="s">
        <v>24</v>
      </c>
      <c r="C23" s="24" t="s">
        <v>25</v>
      </c>
      <c r="D23" s="5">
        <v>0.42</v>
      </c>
      <c r="E23" s="5"/>
      <c r="F23" s="5"/>
      <c r="G23" s="5"/>
      <c r="H23" s="5"/>
      <c r="I23" s="5"/>
      <c r="J23" s="5"/>
      <c r="K23" s="5"/>
      <c r="L23" s="5"/>
      <c r="M23" s="28"/>
      <c r="O23" s="1" t="s">
        <v>113</v>
      </c>
      <c r="P23" s="1" t="s">
        <v>110</v>
      </c>
      <c r="Q23">
        <v>1</v>
      </c>
    </row>
    <row r="24" spans="1:17" ht="30" customHeight="1" x14ac:dyDescent="0.3">
      <c r="A24" s="27" t="s">
        <v>76</v>
      </c>
      <c r="B24" s="27" t="s">
        <v>72</v>
      </c>
      <c r="C24" s="24" t="s">
        <v>73</v>
      </c>
      <c r="D24" s="5">
        <v>0.25</v>
      </c>
      <c r="E24" s="5"/>
      <c r="F24" s="5"/>
      <c r="G24" s="5"/>
      <c r="H24" s="5"/>
      <c r="I24" s="5"/>
      <c r="J24" s="5"/>
      <c r="K24" s="5"/>
      <c r="L24" s="5"/>
      <c r="M24" s="28"/>
      <c r="O24" s="1" t="s">
        <v>117</v>
      </c>
      <c r="P24" s="1" t="s">
        <v>110</v>
      </c>
      <c r="Q24">
        <v>1</v>
      </c>
    </row>
    <row r="25" spans="1:17" ht="30" customHeight="1" x14ac:dyDescent="0.3">
      <c r="A25" s="27" t="s">
        <v>75</v>
      </c>
      <c r="B25" s="27" t="s">
        <v>72</v>
      </c>
      <c r="C25" s="24" t="s">
        <v>73</v>
      </c>
      <c r="D25" s="5">
        <v>0.14000000000000001</v>
      </c>
      <c r="E25" s="5"/>
      <c r="F25" s="5"/>
      <c r="G25" s="5"/>
      <c r="H25" s="5"/>
      <c r="I25" s="5"/>
      <c r="J25" s="5"/>
      <c r="K25" s="5"/>
      <c r="L25" s="5"/>
      <c r="M25" s="28"/>
      <c r="O25" s="1" t="s">
        <v>117</v>
      </c>
      <c r="P25" s="1" t="s">
        <v>110</v>
      </c>
      <c r="Q25">
        <v>1</v>
      </c>
    </row>
    <row r="26" spans="1:17" ht="30" customHeight="1" x14ac:dyDescent="0.3">
      <c r="A26" s="7" t="s">
        <v>118</v>
      </c>
      <c r="B26" s="8"/>
      <c r="C26" s="9"/>
      <c r="D26" s="10"/>
      <c r="E26" s="5"/>
      <c r="F26" s="10"/>
      <c r="G26" s="5"/>
      <c r="H26" s="10"/>
      <c r="I26" s="5"/>
      <c r="J26" s="10"/>
      <c r="K26" s="5"/>
      <c r="L26" s="10"/>
      <c r="M26" s="8"/>
    </row>
    <row r="27" spans="1:17" ht="30" customHeight="1" x14ac:dyDescent="0.3">
      <c r="A27" s="46" t="s">
        <v>148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27" t="s">
        <v>149</v>
      </c>
    </row>
    <row r="28" spans="1:17" ht="30" customHeight="1" x14ac:dyDescent="0.3">
      <c r="A28" s="27" t="s">
        <v>52</v>
      </c>
      <c r="B28" s="27" t="s">
        <v>59</v>
      </c>
      <c r="C28" s="24" t="s">
        <v>58</v>
      </c>
      <c r="D28" s="5">
        <v>4.48E-2</v>
      </c>
      <c r="E28" s="5"/>
      <c r="F28" s="5"/>
      <c r="G28" s="5"/>
      <c r="H28" s="5"/>
      <c r="I28" s="5"/>
      <c r="J28" s="5"/>
      <c r="K28" s="5"/>
      <c r="L28" s="5"/>
      <c r="M28" s="28"/>
      <c r="O28" s="1" t="s">
        <v>113</v>
      </c>
      <c r="P28" s="1" t="s">
        <v>110</v>
      </c>
      <c r="Q28">
        <v>1</v>
      </c>
    </row>
    <row r="29" spans="1:17" ht="30" customHeight="1" x14ac:dyDescent="0.3">
      <c r="A29" s="27" t="s">
        <v>52</v>
      </c>
      <c r="B29" s="27" t="s">
        <v>57</v>
      </c>
      <c r="C29" s="24" t="s">
        <v>58</v>
      </c>
      <c r="D29" s="5">
        <v>8.9999999999999993E-3</v>
      </c>
      <c r="E29" s="5"/>
      <c r="F29" s="5"/>
      <c r="G29" s="5"/>
      <c r="H29" s="5"/>
      <c r="I29" s="5"/>
      <c r="J29" s="5"/>
      <c r="K29" s="5"/>
      <c r="L29" s="5"/>
      <c r="M29" s="28"/>
      <c r="O29" s="1" t="s">
        <v>113</v>
      </c>
      <c r="P29" s="1" t="s">
        <v>110</v>
      </c>
      <c r="Q29">
        <v>1</v>
      </c>
    </row>
    <row r="30" spans="1:17" ht="30" customHeight="1" x14ac:dyDescent="0.3">
      <c r="A30" s="27" t="s">
        <v>52</v>
      </c>
      <c r="B30" s="27" t="s">
        <v>61</v>
      </c>
      <c r="C30" s="24" t="s">
        <v>31</v>
      </c>
      <c r="D30" s="5">
        <v>8.9499999999999996E-2</v>
      </c>
      <c r="E30" s="5"/>
      <c r="F30" s="5"/>
      <c r="G30" s="5"/>
      <c r="H30" s="5"/>
      <c r="I30" s="5"/>
      <c r="J30" s="5"/>
      <c r="K30" s="5"/>
      <c r="L30" s="5"/>
      <c r="M30" s="28"/>
      <c r="O30" s="1" t="s">
        <v>113</v>
      </c>
      <c r="P30" s="1" t="s">
        <v>110</v>
      </c>
      <c r="Q30">
        <v>1</v>
      </c>
    </row>
    <row r="31" spans="1:17" ht="30" customHeight="1" x14ac:dyDescent="0.3">
      <c r="A31" s="27" t="s">
        <v>52</v>
      </c>
      <c r="B31" s="27" t="s">
        <v>60</v>
      </c>
      <c r="C31" s="24" t="s">
        <v>31</v>
      </c>
      <c r="D31" s="5">
        <v>4.9200000000000001E-2</v>
      </c>
      <c r="E31" s="5"/>
      <c r="F31" s="5"/>
      <c r="G31" s="5"/>
      <c r="H31" s="5"/>
      <c r="I31" s="5"/>
      <c r="J31" s="5"/>
      <c r="K31" s="5"/>
      <c r="L31" s="5"/>
      <c r="M31" s="28"/>
      <c r="O31" s="1" t="s">
        <v>113</v>
      </c>
      <c r="P31" s="1" t="s">
        <v>110</v>
      </c>
      <c r="Q31">
        <v>1</v>
      </c>
    </row>
    <row r="32" spans="1:17" ht="30" customHeight="1" x14ac:dyDescent="0.3">
      <c r="A32" s="27" t="s">
        <v>52</v>
      </c>
      <c r="B32" s="27" t="s">
        <v>54</v>
      </c>
      <c r="C32" s="24" t="s">
        <v>31</v>
      </c>
      <c r="D32" s="5">
        <v>0.1628</v>
      </c>
      <c r="E32" s="5"/>
      <c r="F32" s="5"/>
      <c r="G32" s="5"/>
      <c r="H32" s="5"/>
      <c r="I32" s="5"/>
      <c r="J32" s="5"/>
      <c r="K32" s="5"/>
      <c r="L32" s="5"/>
      <c r="M32" s="28"/>
      <c r="O32" s="1" t="s">
        <v>113</v>
      </c>
      <c r="P32" s="1" t="s">
        <v>110</v>
      </c>
      <c r="Q32">
        <v>1</v>
      </c>
    </row>
    <row r="33" spans="1:17" ht="30" customHeight="1" x14ac:dyDescent="0.3">
      <c r="A33" s="27" t="s">
        <v>52</v>
      </c>
      <c r="B33" s="27" t="s">
        <v>53</v>
      </c>
      <c r="C33" s="24" t="s">
        <v>31</v>
      </c>
      <c r="D33" s="5">
        <v>1.6299999999999999E-2</v>
      </c>
      <c r="E33" s="5"/>
      <c r="F33" s="5"/>
      <c r="G33" s="5"/>
      <c r="H33" s="5"/>
      <c r="I33" s="5"/>
      <c r="J33" s="5"/>
      <c r="K33" s="5"/>
      <c r="L33" s="5"/>
      <c r="M33" s="28"/>
      <c r="O33" s="1" t="s">
        <v>113</v>
      </c>
      <c r="P33" s="1" t="s">
        <v>110</v>
      </c>
      <c r="Q33">
        <v>1</v>
      </c>
    </row>
    <row r="34" spans="1:17" ht="30" customHeight="1" x14ac:dyDescent="0.3">
      <c r="A34" s="27" t="s">
        <v>52</v>
      </c>
      <c r="B34" s="27" t="s">
        <v>62</v>
      </c>
      <c r="C34" s="24" t="s">
        <v>31</v>
      </c>
      <c r="D34" s="5">
        <v>4.07E-2</v>
      </c>
      <c r="E34" s="5"/>
      <c r="F34" s="5"/>
      <c r="G34" s="5"/>
      <c r="H34" s="5"/>
      <c r="I34" s="5"/>
      <c r="J34" s="5"/>
      <c r="K34" s="5"/>
      <c r="L34" s="5"/>
      <c r="M34" s="28"/>
      <c r="O34" s="1" t="s">
        <v>113</v>
      </c>
      <c r="P34" s="1" t="s">
        <v>110</v>
      </c>
      <c r="Q34">
        <v>1</v>
      </c>
    </row>
    <row r="35" spans="1:17" ht="30" customHeight="1" x14ac:dyDescent="0.3">
      <c r="A35" s="27" t="s">
        <v>52</v>
      </c>
      <c r="B35" s="27" t="s">
        <v>55</v>
      </c>
      <c r="C35" s="24" t="s">
        <v>31</v>
      </c>
      <c r="D35" s="5">
        <v>8.9999999999999993E-3</v>
      </c>
      <c r="E35" s="5"/>
      <c r="F35" s="5"/>
      <c r="G35" s="5"/>
      <c r="H35" s="5"/>
      <c r="I35" s="5"/>
      <c r="J35" s="5"/>
      <c r="K35" s="5"/>
      <c r="L35" s="5"/>
      <c r="M35" s="28"/>
      <c r="O35" s="1" t="s">
        <v>113</v>
      </c>
      <c r="P35" s="1" t="s">
        <v>110</v>
      </c>
      <c r="Q35">
        <v>1</v>
      </c>
    </row>
    <row r="36" spans="1:17" ht="30" customHeight="1" x14ac:dyDescent="0.3">
      <c r="A36" s="27" t="s">
        <v>52</v>
      </c>
      <c r="B36" s="27" t="s">
        <v>56</v>
      </c>
      <c r="C36" s="24" t="s">
        <v>31</v>
      </c>
      <c r="D36" s="5">
        <v>8.0999999999999996E-3</v>
      </c>
      <c r="E36" s="5"/>
      <c r="F36" s="5"/>
      <c r="G36" s="5"/>
      <c r="H36" s="5"/>
      <c r="I36" s="5"/>
      <c r="J36" s="5"/>
      <c r="K36" s="5"/>
      <c r="L36" s="5"/>
      <c r="M36" s="28"/>
      <c r="O36" s="1" t="s">
        <v>113</v>
      </c>
      <c r="P36" s="1" t="s">
        <v>110</v>
      </c>
      <c r="Q36">
        <v>1</v>
      </c>
    </row>
    <row r="37" spans="1:17" ht="30" customHeight="1" x14ac:dyDescent="0.3">
      <c r="A37" s="27" t="s">
        <v>150</v>
      </c>
      <c r="B37" s="27" t="s">
        <v>151</v>
      </c>
      <c r="C37" s="24" t="s">
        <v>48</v>
      </c>
      <c r="D37" s="5">
        <v>1</v>
      </c>
      <c r="E37" s="5"/>
      <c r="F37" s="5"/>
      <c r="G37" s="5"/>
      <c r="H37" s="5"/>
      <c r="I37" s="5"/>
      <c r="J37" s="5"/>
      <c r="K37" s="5"/>
      <c r="L37" s="5"/>
      <c r="M37" s="28" t="s">
        <v>152</v>
      </c>
      <c r="P37" s="1" t="s">
        <v>110</v>
      </c>
      <c r="Q37">
        <v>1</v>
      </c>
    </row>
    <row r="38" spans="1:17" ht="30" customHeight="1" x14ac:dyDescent="0.3">
      <c r="A38" s="7" t="s">
        <v>118</v>
      </c>
      <c r="B38" s="8"/>
      <c r="C38" s="9"/>
      <c r="D38" s="10"/>
      <c r="E38" s="5"/>
      <c r="F38" s="10"/>
      <c r="G38" s="5"/>
      <c r="H38" s="10"/>
      <c r="I38" s="5"/>
      <c r="J38" s="10"/>
      <c r="K38" s="5"/>
      <c r="L38" s="10"/>
      <c r="M38" s="8"/>
    </row>
    <row r="39" spans="1:17" ht="30" customHeight="1" x14ac:dyDescent="0.3">
      <c r="A39" s="46" t="s">
        <v>153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27" t="s">
        <v>154</v>
      </c>
    </row>
    <row r="40" spans="1:17" ht="30" customHeight="1" x14ac:dyDescent="0.3">
      <c r="A40" s="27" t="s">
        <v>76</v>
      </c>
      <c r="B40" s="27" t="s">
        <v>72</v>
      </c>
      <c r="C40" s="24" t="s">
        <v>73</v>
      </c>
      <c r="D40" s="5">
        <v>0.05</v>
      </c>
      <c r="E40" s="5"/>
      <c r="F40" s="5"/>
      <c r="G40" s="5"/>
      <c r="H40" s="5"/>
      <c r="I40" s="5"/>
      <c r="J40" s="5"/>
      <c r="K40" s="5"/>
      <c r="L40" s="5"/>
      <c r="M40" s="28"/>
      <c r="O40" s="1" t="s">
        <v>117</v>
      </c>
      <c r="P40" s="1" t="s">
        <v>110</v>
      </c>
      <c r="Q40">
        <v>1</v>
      </c>
    </row>
    <row r="41" spans="1:17" ht="30" customHeight="1" x14ac:dyDescent="0.3">
      <c r="A41" s="27" t="s">
        <v>75</v>
      </c>
      <c r="B41" s="27" t="s">
        <v>72</v>
      </c>
      <c r="C41" s="24" t="s">
        <v>73</v>
      </c>
      <c r="D41" s="5">
        <v>0.01</v>
      </c>
      <c r="E41" s="5"/>
      <c r="F41" s="5"/>
      <c r="G41" s="5"/>
      <c r="H41" s="5"/>
      <c r="I41" s="5"/>
      <c r="J41" s="5"/>
      <c r="K41" s="5"/>
      <c r="L41" s="5"/>
      <c r="M41" s="28"/>
      <c r="O41" s="1" t="s">
        <v>117</v>
      </c>
      <c r="P41" s="1" t="s">
        <v>110</v>
      </c>
      <c r="Q41">
        <v>1</v>
      </c>
    </row>
    <row r="42" spans="1:17" ht="30" customHeight="1" x14ac:dyDescent="0.3">
      <c r="A42" s="7" t="s">
        <v>118</v>
      </c>
      <c r="B42" s="8"/>
      <c r="C42" s="9"/>
      <c r="D42" s="10"/>
      <c r="E42" s="5"/>
      <c r="F42" s="10"/>
      <c r="G42" s="5"/>
      <c r="H42" s="10"/>
      <c r="I42" s="5"/>
      <c r="J42" s="10"/>
      <c r="K42" s="5"/>
      <c r="L42" s="10"/>
      <c r="M42" s="8"/>
    </row>
    <row r="43" spans="1:17" ht="30" customHeight="1" x14ac:dyDescent="0.3">
      <c r="A43" s="46" t="s">
        <v>155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27" t="s">
        <v>156</v>
      </c>
    </row>
    <row r="44" spans="1:17" ht="30" customHeight="1" x14ac:dyDescent="0.3">
      <c r="A44" s="27" t="s">
        <v>65</v>
      </c>
      <c r="B44" s="27" t="s">
        <v>66</v>
      </c>
      <c r="C44" s="24" t="s">
        <v>67</v>
      </c>
      <c r="D44" s="5">
        <v>1.06</v>
      </c>
      <c r="E44" s="5"/>
      <c r="F44" s="5"/>
      <c r="G44" s="5"/>
      <c r="H44" s="5"/>
      <c r="I44" s="5"/>
      <c r="J44" s="5"/>
      <c r="K44" s="5"/>
      <c r="L44" s="5"/>
      <c r="M44" s="28"/>
      <c r="O44" s="1" t="s">
        <v>113</v>
      </c>
      <c r="P44" s="1" t="s">
        <v>110</v>
      </c>
      <c r="Q44">
        <v>1</v>
      </c>
    </row>
    <row r="45" spans="1:17" ht="30" customHeight="1" x14ac:dyDescent="0.3">
      <c r="A45" s="27" t="s">
        <v>41</v>
      </c>
      <c r="B45" s="27" t="s">
        <v>42</v>
      </c>
      <c r="C45" s="24" t="s">
        <v>39</v>
      </c>
      <c r="D45" s="5">
        <v>4.33</v>
      </c>
      <c r="E45" s="5"/>
      <c r="F45" s="5"/>
      <c r="G45" s="5"/>
      <c r="H45" s="5"/>
      <c r="I45" s="5"/>
      <c r="J45" s="5"/>
      <c r="K45" s="5"/>
      <c r="L45" s="5"/>
      <c r="M45" s="28"/>
      <c r="O45" s="1" t="s">
        <v>113</v>
      </c>
      <c r="P45" s="1" t="s">
        <v>110</v>
      </c>
      <c r="Q45">
        <v>1</v>
      </c>
    </row>
    <row r="46" spans="1:17" ht="30" customHeight="1" x14ac:dyDescent="0.3">
      <c r="A46" s="27" t="s">
        <v>157</v>
      </c>
      <c r="B46" s="27" t="s">
        <v>158</v>
      </c>
      <c r="C46" s="24" t="s">
        <v>48</v>
      </c>
      <c r="D46" s="5">
        <v>1</v>
      </c>
      <c r="E46" s="5"/>
      <c r="F46" s="5"/>
      <c r="G46" s="5"/>
      <c r="H46" s="5"/>
      <c r="I46" s="5"/>
      <c r="J46" s="5"/>
      <c r="K46" s="5"/>
      <c r="L46" s="5"/>
      <c r="M46" s="28" t="s">
        <v>159</v>
      </c>
      <c r="P46" s="1" t="s">
        <v>110</v>
      </c>
      <c r="Q46">
        <v>1</v>
      </c>
    </row>
    <row r="47" spans="1:17" ht="30" customHeight="1" x14ac:dyDescent="0.3">
      <c r="A47" s="7" t="s">
        <v>118</v>
      </c>
      <c r="B47" s="8"/>
      <c r="C47" s="9"/>
      <c r="D47" s="10"/>
      <c r="E47" s="5"/>
      <c r="F47" s="10"/>
      <c r="G47" s="5"/>
      <c r="H47" s="10"/>
      <c r="I47" s="5"/>
      <c r="J47" s="10"/>
      <c r="K47" s="5"/>
      <c r="L47" s="10"/>
      <c r="M47" s="8"/>
    </row>
    <row r="48" spans="1:17" ht="30" customHeight="1" x14ac:dyDescent="0.3">
      <c r="A48" s="46" t="s">
        <v>160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27" t="s">
        <v>156</v>
      </c>
    </row>
    <row r="49" spans="1:17" ht="30" customHeight="1" x14ac:dyDescent="0.3">
      <c r="A49" s="27" t="s">
        <v>77</v>
      </c>
      <c r="B49" s="27" t="s">
        <v>72</v>
      </c>
      <c r="C49" s="24" t="s">
        <v>73</v>
      </c>
      <c r="D49" s="5">
        <v>0.35</v>
      </c>
      <c r="E49" s="5"/>
      <c r="F49" s="5"/>
      <c r="G49" s="5"/>
      <c r="H49" s="5"/>
      <c r="I49" s="5"/>
      <c r="J49" s="5"/>
      <c r="K49" s="5"/>
      <c r="L49" s="5"/>
      <c r="M49" s="28"/>
      <c r="O49" s="1" t="s">
        <v>117</v>
      </c>
      <c r="P49" s="1" t="s">
        <v>110</v>
      </c>
      <c r="Q49">
        <v>1</v>
      </c>
    </row>
    <row r="50" spans="1:17" ht="30" customHeight="1" x14ac:dyDescent="0.3">
      <c r="A50" s="27" t="s">
        <v>75</v>
      </c>
      <c r="B50" s="27" t="s">
        <v>72</v>
      </c>
      <c r="C50" s="24" t="s">
        <v>73</v>
      </c>
      <c r="D50" s="5">
        <v>0.17</v>
      </c>
      <c r="E50" s="5"/>
      <c r="F50" s="5"/>
      <c r="G50" s="5"/>
      <c r="H50" s="5"/>
      <c r="I50" s="5"/>
      <c r="J50" s="5"/>
      <c r="K50" s="5"/>
      <c r="L50" s="5"/>
      <c r="M50" s="28"/>
      <c r="O50" s="1" t="s">
        <v>117</v>
      </c>
      <c r="P50" s="1" t="s">
        <v>110</v>
      </c>
      <c r="Q50">
        <v>1</v>
      </c>
    </row>
    <row r="51" spans="1:17" ht="30" customHeight="1" x14ac:dyDescent="0.3">
      <c r="A51" s="27" t="s">
        <v>161</v>
      </c>
      <c r="B51" s="28" t="str">
        <f>"인력품의 " &amp; N51*100 &amp; "%"</f>
        <v>인력품의 3%</v>
      </c>
      <c r="C51" s="24" t="s">
        <v>115</v>
      </c>
      <c r="D51" s="5">
        <v>1</v>
      </c>
      <c r="E51" s="5"/>
      <c r="F51" s="5"/>
      <c r="G51" s="5"/>
      <c r="H51" s="5"/>
      <c r="I51" s="5"/>
      <c r="J51" s="5"/>
      <c r="K51" s="5"/>
      <c r="L51" s="5"/>
      <c r="M51" s="28"/>
      <c r="N51">
        <v>0.03</v>
      </c>
      <c r="P51" s="1" t="s">
        <v>110</v>
      </c>
      <c r="Q51">
        <v>1</v>
      </c>
    </row>
    <row r="52" spans="1:17" ht="30" customHeight="1" x14ac:dyDescent="0.3">
      <c r="A52" s="7" t="s">
        <v>118</v>
      </c>
      <c r="B52" s="8"/>
      <c r="C52" s="9"/>
      <c r="D52" s="10"/>
      <c r="E52" s="5"/>
      <c r="F52" s="10"/>
      <c r="G52" s="5"/>
      <c r="H52" s="10"/>
      <c r="I52" s="5"/>
      <c r="J52" s="10"/>
      <c r="K52" s="5"/>
      <c r="L52" s="10"/>
      <c r="M52" s="8"/>
    </row>
    <row r="53" spans="1:17" ht="30" customHeight="1" x14ac:dyDescent="0.3">
      <c r="A53" s="46" t="s">
        <v>162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27" t="s">
        <v>163</v>
      </c>
    </row>
    <row r="54" spans="1:17" ht="30" customHeight="1" x14ac:dyDescent="0.3">
      <c r="A54" s="27" t="s">
        <v>65</v>
      </c>
      <c r="B54" s="27" t="s">
        <v>68</v>
      </c>
      <c r="C54" s="24" t="s">
        <v>67</v>
      </c>
      <c r="D54" s="5">
        <v>0.61599999999999999</v>
      </c>
      <c r="E54" s="5"/>
      <c r="F54" s="5"/>
      <c r="G54" s="5"/>
      <c r="H54" s="5"/>
      <c r="I54" s="5"/>
      <c r="J54" s="5"/>
      <c r="K54" s="5"/>
      <c r="L54" s="5"/>
      <c r="M54" s="28"/>
      <c r="O54" s="1" t="s">
        <v>113</v>
      </c>
      <c r="P54" s="1" t="s">
        <v>110</v>
      </c>
      <c r="Q54">
        <v>1</v>
      </c>
    </row>
    <row r="55" spans="1:17" ht="30" customHeight="1" x14ac:dyDescent="0.3">
      <c r="A55" s="27" t="s">
        <v>164</v>
      </c>
      <c r="B55" s="27" t="s">
        <v>165</v>
      </c>
      <c r="C55" s="24" t="s">
        <v>166</v>
      </c>
      <c r="D55" s="5">
        <v>1.61E-2</v>
      </c>
      <c r="E55" s="5"/>
      <c r="F55" s="5"/>
      <c r="G55" s="5"/>
      <c r="H55" s="5"/>
      <c r="I55" s="5"/>
      <c r="J55" s="5"/>
      <c r="K55" s="5"/>
      <c r="L55" s="5"/>
      <c r="M55" s="28" t="s">
        <v>167</v>
      </c>
      <c r="P55" s="1" t="s">
        <v>110</v>
      </c>
      <c r="Q55">
        <v>1</v>
      </c>
    </row>
    <row r="56" spans="1:17" ht="30" customHeight="1" x14ac:dyDescent="0.3">
      <c r="A56" s="27" t="s">
        <v>77</v>
      </c>
      <c r="B56" s="27" t="s">
        <v>72</v>
      </c>
      <c r="C56" s="24" t="s">
        <v>73</v>
      </c>
      <c r="D56" s="5">
        <v>0.1426</v>
      </c>
      <c r="E56" s="5"/>
      <c r="F56" s="5"/>
      <c r="G56" s="5"/>
      <c r="H56" s="5"/>
      <c r="I56" s="5"/>
      <c r="J56" s="5"/>
      <c r="K56" s="5"/>
      <c r="L56" s="5"/>
      <c r="M56" s="28"/>
      <c r="O56" s="1" t="s">
        <v>117</v>
      </c>
      <c r="P56" s="1" t="s">
        <v>110</v>
      </c>
      <c r="Q56">
        <v>1</v>
      </c>
    </row>
    <row r="57" spans="1:17" ht="30" customHeight="1" x14ac:dyDescent="0.3">
      <c r="A57" s="27" t="s">
        <v>75</v>
      </c>
      <c r="B57" s="27" t="s">
        <v>72</v>
      </c>
      <c r="C57" s="24" t="s">
        <v>73</v>
      </c>
      <c r="D57" s="5">
        <v>6.4399999999999999E-2</v>
      </c>
      <c r="E57" s="5"/>
      <c r="F57" s="5"/>
      <c r="G57" s="5"/>
      <c r="H57" s="5"/>
      <c r="I57" s="5"/>
      <c r="J57" s="5"/>
      <c r="K57" s="5"/>
      <c r="L57" s="5"/>
      <c r="M57" s="28"/>
      <c r="O57" s="1" t="s">
        <v>117</v>
      </c>
      <c r="P57" s="1" t="s">
        <v>110</v>
      </c>
      <c r="Q57">
        <v>1</v>
      </c>
    </row>
    <row r="58" spans="1:17" ht="30" customHeight="1" x14ac:dyDescent="0.3">
      <c r="A58" s="27" t="s">
        <v>161</v>
      </c>
      <c r="B58" s="28" t="str">
        <f>"인력품의 " &amp; N58*100 &amp; "%"</f>
        <v>인력품의 1%</v>
      </c>
      <c r="C58" s="24" t="s">
        <v>115</v>
      </c>
      <c r="D58" s="5">
        <v>1</v>
      </c>
      <c r="E58" s="5"/>
      <c r="F58" s="5"/>
      <c r="G58" s="5"/>
      <c r="H58" s="5"/>
      <c r="I58" s="5"/>
      <c r="J58" s="5"/>
      <c r="K58" s="5"/>
      <c r="L58" s="5"/>
      <c r="M58" s="28"/>
      <c r="N58">
        <v>0.01</v>
      </c>
      <c r="P58" s="1" t="s">
        <v>110</v>
      </c>
      <c r="Q58">
        <v>1</v>
      </c>
    </row>
    <row r="59" spans="1:17" ht="30" customHeight="1" x14ac:dyDescent="0.3">
      <c r="A59" s="7" t="s">
        <v>118</v>
      </c>
      <c r="B59" s="8"/>
      <c r="C59" s="9"/>
      <c r="D59" s="10"/>
      <c r="E59" s="5"/>
      <c r="F59" s="10"/>
      <c r="G59" s="5"/>
      <c r="H59" s="10"/>
      <c r="I59" s="5"/>
      <c r="J59" s="10"/>
      <c r="K59" s="5"/>
      <c r="L59" s="10"/>
      <c r="M59" s="8"/>
    </row>
    <row r="60" spans="1:17" ht="30" customHeight="1" x14ac:dyDescent="0.3">
      <c r="A60" s="46" t="s">
        <v>168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27" t="s">
        <v>169</v>
      </c>
    </row>
    <row r="61" spans="1:17" ht="30" customHeight="1" x14ac:dyDescent="0.3">
      <c r="A61" s="27" t="s">
        <v>51</v>
      </c>
      <c r="B61" s="27" t="s">
        <v>51</v>
      </c>
      <c r="C61" s="24" t="s">
        <v>45</v>
      </c>
      <c r="D61" s="5">
        <v>510</v>
      </c>
      <c r="E61" s="5"/>
      <c r="F61" s="5"/>
      <c r="G61" s="5"/>
      <c r="H61" s="5"/>
      <c r="I61" s="5"/>
      <c r="J61" s="5"/>
      <c r="K61" s="5"/>
      <c r="L61" s="5"/>
      <c r="M61" s="28"/>
      <c r="O61" s="1" t="s">
        <v>113</v>
      </c>
      <c r="P61" s="1" t="s">
        <v>110</v>
      </c>
      <c r="Q61">
        <v>1</v>
      </c>
    </row>
    <row r="62" spans="1:17" ht="30" customHeight="1" x14ac:dyDescent="0.3">
      <c r="A62" s="27" t="s">
        <v>26</v>
      </c>
      <c r="B62" s="27" t="s">
        <v>26</v>
      </c>
      <c r="C62" s="24" t="s">
        <v>27</v>
      </c>
      <c r="D62" s="5">
        <v>1.1000000000000001</v>
      </c>
      <c r="E62" s="5"/>
      <c r="F62" s="5"/>
      <c r="G62" s="5"/>
      <c r="H62" s="5"/>
      <c r="I62" s="5"/>
      <c r="J62" s="5"/>
      <c r="K62" s="5"/>
      <c r="L62" s="5"/>
      <c r="M62" s="28"/>
      <c r="O62" s="1" t="s">
        <v>113</v>
      </c>
      <c r="P62" s="1" t="s">
        <v>110</v>
      </c>
      <c r="Q62">
        <v>1</v>
      </c>
    </row>
    <row r="63" spans="1:17" ht="30" customHeight="1" x14ac:dyDescent="0.3">
      <c r="A63" s="27" t="s">
        <v>170</v>
      </c>
      <c r="B63" s="27" t="s">
        <v>171</v>
      </c>
      <c r="C63" s="24" t="s">
        <v>166</v>
      </c>
      <c r="D63" s="5">
        <v>1</v>
      </c>
      <c r="E63" s="5"/>
      <c r="F63" s="5"/>
      <c r="G63" s="5"/>
      <c r="H63" s="5"/>
      <c r="I63" s="5"/>
      <c r="J63" s="5"/>
      <c r="K63" s="5"/>
      <c r="L63" s="5"/>
      <c r="M63" s="28" t="s">
        <v>172</v>
      </c>
      <c r="P63" s="1" t="s">
        <v>110</v>
      </c>
      <c r="Q63">
        <v>1</v>
      </c>
    </row>
    <row r="64" spans="1:17" ht="30" customHeight="1" x14ac:dyDescent="0.3">
      <c r="A64" s="7" t="s">
        <v>118</v>
      </c>
      <c r="B64" s="8"/>
      <c r="C64" s="9"/>
      <c r="D64" s="10"/>
      <c r="E64" s="5"/>
      <c r="F64" s="10"/>
      <c r="G64" s="5"/>
      <c r="H64" s="10"/>
      <c r="I64" s="5"/>
      <c r="J64" s="10"/>
      <c r="K64" s="5"/>
      <c r="L64" s="10"/>
      <c r="M64" s="8"/>
    </row>
    <row r="65" spans="1:17" ht="30" customHeight="1" x14ac:dyDescent="0.3">
      <c r="A65" s="46" t="s">
        <v>173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27" t="s">
        <v>174</v>
      </c>
    </row>
    <row r="66" spans="1:17" ht="30" customHeight="1" x14ac:dyDescent="0.3">
      <c r="A66" s="27" t="s">
        <v>75</v>
      </c>
      <c r="B66" s="27" t="s">
        <v>72</v>
      </c>
      <c r="C66" s="24" t="s">
        <v>73</v>
      </c>
      <c r="D66" s="5">
        <v>0.66</v>
      </c>
      <c r="E66" s="5"/>
      <c r="F66" s="5"/>
      <c r="G66" s="5"/>
      <c r="H66" s="5"/>
      <c r="I66" s="5"/>
      <c r="J66" s="5"/>
      <c r="K66" s="5"/>
      <c r="L66" s="5"/>
      <c r="M66" s="28"/>
      <c r="O66" s="1" t="s">
        <v>28</v>
      </c>
      <c r="P66" s="1" t="s">
        <v>110</v>
      </c>
      <c r="Q66">
        <v>1</v>
      </c>
    </row>
    <row r="67" spans="1:17" ht="30" customHeight="1" x14ac:dyDescent="0.3">
      <c r="A67" s="7" t="s">
        <v>118</v>
      </c>
      <c r="B67" s="8"/>
      <c r="C67" s="9"/>
      <c r="D67" s="10"/>
      <c r="E67" s="5"/>
      <c r="F67" s="10"/>
      <c r="G67" s="5"/>
      <c r="H67" s="10"/>
      <c r="I67" s="5"/>
      <c r="J67" s="10"/>
      <c r="K67" s="5"/>
      <c r="L67" s="10"/>
      <c r="M67" s="8"/>
    </row>
    <row r="68" spans="1:17" ht="30" customHeight="1" x14ac:dyDescent="0.3">
      <c r="A68" s="46" t="s">
        <v>175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27" t="s">
        <v>163</v>
      </c>
    </row>
    <row r="69" spans="1:17" ht="30" customHeight="1" x14ac:dyDescent="0.3">
      <c r="A69" s="27" t="s">
        <v>176</v>
      </c>
      <c r="B69" s="27" t="s">
        <v>177</v>
      </c>
      <c r="C69" s="24" t="s">
        <v>48</v>
      </c>
      <c r="D69" s="5">
        <v>0.1</v>
      </c>
      <c r="E69" s="5">
        <f>ROUNDDOWN(일위대가목록!G10, 0)</f>
        <v>0</v>
      </c>
      <c r="F69" s="5">
        <f>ROUNDDOWN(D69*E69, 1)</f>
        <v>0</v>
      </c>
      <c r="G69" s="5">
        <f>ROUNDDOWN(일위대가목록!I10, 0)</f>
        <v>0</v>
      </c>
      <c r="H69" s="5">
        <f>ROUNDDOWN(D69*G69, 1)</f>
        <v>0</v>
      </c>
      <c r="I69" s="5">
        <f>ROUNDDOWN(일위대가목록!K10, 0)</f>
        <v>0</v>
      </c>
      <c r="J69" s="5">
        <f>ROUNDDOWN(D69*I69, 1)</f>
        <v>0</v>
      </c>
      <c r="K69" s="5">
        <f>E69+G69+I69</f>
        <v>0</v>
      </c>
      <c r="L69" s="5">
        <f>F69+H69+J69</f>
        <v>0</v>
      </c>
      <c r="M69" s="28" t="s">
        <v>178</v>
      </c>
      <c r="P69" s="1" t="s">
        <v>110</v>
      </c>
      <c r="Q69">
        <v>1</v>
      </c>
    </row>
    <row r="70" spans="1:17" ht="30" customHeight="1" x14ac:dyDescent="0.3">
      <c r="A70" s="7" t="s">
        <v>118</v>
      </c>
      <c r="B70" s="8"/>
      <c r="C70" s="9"/>
      <c r="D70" s="10"/>
      <c r="E70" s="5"/>
      <c r="F70" s="10">
        <f>ROUNDDOWN(SUMIF(Q69:Q69, "1", F69:F69), 0)</f>
        <v>0</v>
      </c>
      <c r="G70" s="5"/>
      <c r="H70" s="10">
        <f>ROUNDDOWN(SUMIF(Q69:Q69, "1", H69:H69), 0)</f>
        <v>0</v>
      </c>
      <c r="I70" s="5"/>
      <c r="J70" s="10">
        <f>ROUNDDOWN(SUMIF(Q69:Q69, "1", J69:J69), 0)</f>
        <v>0</v>
      </c>
      <c r="K70" s="5"/>
      <c r="L70" s="10">
        <f>F70+H70+J70</f>
        <v>0</v>
      </c>
      <c r="M70" s="8"/>
    </row>
    <row r="71" spans="1:17" ht="30" customHeight="1" x14ac:dyDescent="0.3">
      <c r="A71" s="46" t="s">
        <v>179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27" t="s">
        <v>163</v>
      </c>
    </row>
    <row r="72" spans="1:17" ht="30" customHeight="1" x14ac:dyDescent="0.3">
      <c r="A72" s="27" t="s">
        <v>176</v>
      </c>
      <c r="B72" s="27" t="s">
        <v>177</v>
      </c>
      <c r="C72" s="24" t="s">
        <v>48</v>
      </c>
      <c r="D72" s="5">
        <v>0.2</v>
      </c>
      <c r="E72" s="5">
        <f>ROUNDDOWN(일위대가목록!G10, 0)</f>
        <v>0</v>
      </c>
      <c r="F72" s="5">
        <f>ROUNDDOWN(D72*E72, 1)</f>
        <v>0</v>
      </c>
      <c r="G72" s="5">
        <f>ROUNDDOWN(일위대가목록!I10, 0)</f>
        <v>0</v>
      </c>
      <c r="H72" s="5">
        <f>ROUNDDOWN(D72*G72, 1)</f>
        <v>0</v>
      </c>
      <c r="I72" s="5">
        <f>ROUNDDOWN(일위대가목록!K10, 0)</f>
        <v>0</v>
      </c>
      <c r="J72" s="5">
        <f>ROUNDDOWN(D72*I72, 1)</f>
        <v>0</v>
      </c>
      <c r="K72" s="5">
        <f>E72+G72+I72</f>
        <v>0</v>
      </c>
      <c r="L72" s="5">
        <f>F72+H72+J72</f>
        <v>0</v>
      </c>
      <c r="M72" s="28" t="s">
        <v>178</v>
      </c>
      <c r="P72" s="1" t="s">
        <v>110</v>
      </c>
      <c r="Q72">
        <v>1</v>
      </c>
    </row>
    <row r="73" spans="1:17" ht="30" customHeight="1" x14ac:dyDescent="0.3">
      <c r="A73" s="7" t="s">
        <v>118</v>
      </c>
      <c r="B73" s="8"/>
      <c r="C73" s="9"/>
      <c r="D73" s="10"/>
      <c r="E73" s="5"/>
      <c r="F73" s="10">
        <f>ROUNDDOWN(SUMIF(Q72:Q72, "1", F72:F72), 0)</f>
        <v>0</v>
      </c>
      <c r="G73" s="5"/>
      <c r="H73" s="10">
        <f>ROUNDDOWN(SUMIF(Q72:Q72, "1", H72:H72), 0)</f>
        <v>0</v>
      </c>
      <c r="I73" s="5"/>
      <c r="J73" s="10">
        <f>ROUNDDOWN(SUMIF(Q72:Q72, "1", J72:J72), 0)</f>
        <v>0</v>
      </c>
      <c r="K73" s="5"/>
      <c r="L73" s="10">
        <f>F73+H73+J73</f>
        <v>0</v>
      </c>
      <c r="M73" s="8"/>
    </row>
    <row r="74" spans="1:17" ht="30" customHeight="1" x14ac:dyDescent="0.3">
      <c r="A74" s="46" t="s">
        <v>180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27" t="s">
        <v>163</v>
      </c>
    </row>
    <row r="75" spans="1:17" ht="30" customHeight="1" x14ac:dyDescent="0.3">
      <c r="A75" s="27" t="s">
        <v>176</v>
      </c>
      <c r="B75" s="27" t="s">
        <v>177</v>
      </c>
      <c r="C75" s="24" t="s">
        <v>48</v>
      </c>
      <c r="D75" s="5">
        <v>0.3</v>
      </c>
      <c r="E75" s="5">
        <f>ROUNDDOWN(일위대가목록!G10, 0)</f>
        <v>0</v>
      </c>
      <c r="F75" s="5">
        <f>ROUNDDOWN(D75*E75, 1)</f>
        <v>0</v>
      </c>
      <c r="G75" s="5">
        <f>ROUNDDOWN(일위대가목록!I10, 0)</f>
        <v>0</v>
      </c>
      <c r="H75" s="5">
        <f>ROUNDDOWN(D75*G75, 1)</f>
        <v>0</v>
      </c>
      <c r="I75" s="5">
        <f>ROUNDDOWN(일위대가목록!K10, 0)</f>
        <v>0</v>
      </c>
      <c r="J75" s="5">
        <f>ROUNDDOWN(D75*I75, 1)</f>
        <v>0</v>
      </c>
      <c r="K75" s="5">
        <f>E75+G75+I75</f>
        <v>0</v>
      </c>
      <c r="L75" s="5">
        <f>F75+H75+J75</f>
        <v>0</v>
      </c>
      <c r="M75" s="28" t="s">
        <v>178</v>
      </c>
      <c r="P75" s="1" t="s">
        <v>110</v>
      </c>
      <c r="Q75">
        <v>1</v>
      </c>
    </row>
    <row r="76" spans="1:17" ht="30" customHeight="1" x14ac:dyDescent="0.3">
      <c r="A76" s="7" t="s">
        <v>118</v>
      </c>
      <c r="B76" s="8"/>
      <c r="C76" s="9"/>
      <c r="D76" s="10"/>
      <c r="E76" s="5"/>
      <c r="F76" s="10">
        <f>ROUNDDOWN(SUMIF(Q75:Q75, "1", F75:F75), 0)</f>
        <v>0</v>
      </c>
      <c r="G76" s="5"/>
      <c r="H76" s="10">
        <f>ROUNDDOWN(SUMIF(Q75:Q75, "1", H75:H75), 0)</f>
        <v>0</v>
      </c>
      <c r="I76" s="5"/>
      <c r="J76" s="10">
        <f>ROUNDDOWN(SUMIF(Q75:Q75, "1", J75:J75), 0)</f>
        <v>0</v>
      </c>
      <c r="K76" s="5"/>
      <c r="L76" s="10">
        <f>F76+H76+J76</f>
        <v>0</v>
      </c>
      <c r="M76" s="8"/>
    </row>
    <row r="77" spans="1:17" ht="30" customHeight="1" x14ac:dyDescent="0.3">
      <c r="A77" s="46" t="s">
        <v>181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28"/>
    </row>
    <row r="78" spans="1:17" ht="30" customHeight="1" x14ac:dyDescent="0.3">
      <c r="A78" s="27" t="s">
        <v>46</v>
      </c>
      <c r="B78" s="27" t="s">
        <v>47</v>
      </c>
      <c r="C78" s="24" t="s">
        <v>48</v>
      </c>
      <c r="D78" s="5">
        <v>0.22</v>
      </c>
      <c r="E78" s="5"/>
      <c r="F78" s="5"/>
      <c r="G78" s="5"/>
      <c r="H78" s="5"/>
      <c r="I78" s="5"/>
      <c r="J78" s="5"/>
      <c r="K78" s="5"/>
      <c r="L78" s="5"/>
      <c r="M78" s="28"/>
      <c r="O78" s="1" t="s">
        <v>113</v>
      </c>
      <c r="P78" s="1" t="s">
        <v>110</v>
      </c>
      <c r="Q78">
        <v>1</v>
      </c>
    </row>
    <row r="79" spans="1:17" ht="30" customHeight="1" x14ac:dyDescent="0.3">
      <c r="A79" s="27" t="s">
        <v>182</v>
      </c>
      <c r="B79" s="27" t="s">
        <v>183</v>
      </c>
      <c r="C79" s="24" t="s">
        <v>19</v>
      </c>
      <c r="D79" s="5">
        <v>2.355</v>
      </c>
      <c r="E79" s="5"/>
      <c r="F79" s="5"/>
      <c r="G79" s="5"/>
      <c r="H79" s="5"/>
      <c r="I79" s="5"/>
      <c r="J79" s="5"/>
      <c r="K79" s="5"/>
      <c r="L79" s="5"/>
      <c r="M79" s="28" t="s">
        <v>184</v>
      </c>
      <c r="P79" s="1" t="s">
        <v>110</v>
      </c>
      <c r="Q79">
        <v>1</v>
      </c>
    </row>
    <row r="80" spans="1:17" ht="30" customHeight="1" x14ac:dyDescent="0.3">
      <c r="A80" s="7" t="s">
        <v>118</v>
      </c>
      <c r="B80" s="8"/>
      <c r="C80" s="9"/>
      <c r="D80" s="10"/>
      <c r="E80" s="5"/>
      <c r="F80" s="10"/>
      <c r="G80" s="5"/>
      <c r="H80" s="10"/>
      <c r="I80" s="5"/>
      <c r="J80" s="10"/>
      <c r="K80" s="5"/>
      <c r="L80" s="10"/>
      <c r="M80" s="8"/>
    </row>
    <row r="81" spans="1:17" ht="30" customHeight="1" x14ac:dyDescent="0.3">
      <c r="A81" s="46" t="s">
        <v>185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27" t="s">
        <v>186</v>
      </c>
    </row>
    <row r="82" spans="1:17" ht="30" customHeight="1" x14ac:dyDescent="0.3">
      <c r="A82" s="27" t="s">
        <v>43</v>
      </c>
      <c r="B82" s="27" t="s">
        <v>44</v>
      </c>
      <c r="C82" s="24" t="s">
        <v>45</v>
      </c>
      <c r="D82" s="5">
        <v>1.848E-2</v>
      </c>
      <c r="E82" s="5"/>
      <c r="F82" s="5"/>
      <c r="G82" s="5"/>
      <c r="H82" s="5"/>
      <c r="I82" s="5"/>
      <c r="J82" s="5"/>
      <c r="K82" s="5"/>
      <c r="L82" s="5"/>
      <c r="M82" s="28"/>
      <c r="O82" s="1" t="s">
        <v>113</v>
      </c>
      <c r="P82" s="1" t="s">
        <v>110</v>
      </c>
      <c r="Q82">
        <v>1</v>
      </c>
    </row>
    <row r="83" spans="1:17" ht="30" customHeight="1" x14ac:dyDescent="0.3">
      <c r="A83" s="27" t="s">
        <v>40</v>
      </c>
      <c r="B83" s="27" t="s">
        <v>40</v>
      </c>
      <c r="C83" s="24" t="s">
        <v>22</v>
      </c>
      <c r="D83" s="5">
        <v>6.3</v>
      </c>
      <c r="E83" s="5"/>
      <c r="F83" s="5"/>
      <c r="G83" s="5"/>
      <c r="H83" s="5"/>
      <c r="I83" s="5"/>
      <c r="J83" s="5"/>
      <c r="K83" s="5"/>
      <c r="L83" s="5"/>
      <c r="M83" s="28"/>
      <c r="O83" s="1" t="s">
        <v>113</v>
      </c>
      <c r="P83" s="1" t="s">
        <v>110</v>
      </c>
      <c r="Q83">
        <v>1</v>
      </c>
    </row>
    <row r="84" spans="1:17" ht="30" customHeight="1" x14ac:dyDescent="0.3">
      <c r="A84" s="27" t="s">
        <v>63</v>
      </c>
      <c r="B84" s="27" t="s">
        <v>64</v>
      </c>
      <c r="C84" s="24" t="s">
        <v>45</v>
      </c>
      <c r="D84" s="5">
        <v>2.8E-3</v>
      </c>
      <c r="E84" s="5"/>
      <c r="F84" s="5"/>
      <c r="G84" s="5"/>
      <c r="H84" s="5"/>
      <c r="I84" s="5"/>
      <c r="J84" s="5"/>
      <c r="K84" s="5"/>
      <c r="L84" s="5"/>
      <c r="M84" s="28"/>
      <c r="O84" s="1" t="s">
        <v>113</v>
      </c>
      <c r="P84" s="1" t="s">
        <v>110</v>
      </c>
      <c r="Q84">
        <v>1</v>
      </c>
    </row>
    <row r="85" spans="1:17" ht="30" customHeight="1" x14ac:dyDescent="0.3">
      <c r="A85" s="27" t="s">
        <v>80</v>
      </c>
      <c r="B85" s="27" t="s">
        <v>72</v>
      </c>
      <c r="C85" s="24" t="s">
        <v>73</v>
      </c>
      <c r="D85" s="5">
        <v>2.7650000000000001E-2</v>
      </c>
      <c r="E85" s="5"/>
      <c r="F85" s="5"/>
      <c r="G85" s="5"/>
      <c r="H85" s="5"/>
      <c r="I85" s="5"/>
      <c r="J85" s="5"/>
      <c r="K85" s="5"/>
      <c r="L85" s="5"/>
      <c r="M85" s="28"/>
      <c r="O85" s="1" t="s">
        <v>117</v>
      </c>
      <c r="P85" s="1" t="s">
        <v>110</v>
      </c>
      <c r="Q85">
        <v>1</v>
      </c>
    </row>
    <row r="86" spans="1:17" ht="30" customHeight="1" x14ac:dyDescent="0.3">
      <c r="A86" s="27" t="s">
        <v>75</v>
      </c>
      <c r="B86" s="27" t="s">
        <v>72</v>
      </c>
      <c r="C86" s="24" t="s">
        <v>73</v>
      </c>
      <c r="D86" s="5">
        <v>6.6E-4</v>
      </c>
      <c r="E86" s="5"/>
      <c r="F86" s="5"/>
      <c r="G86" s="5"/>
      <c r="H86" s="5"/>
      <c r="I86" s="5"/>
      <c r="J86" s="5"/>
      <c r="K86" s="5"/>
      <c r="L86" s="5"/>
      <c r="M86" s="28"/>
      <c r="O86" s="1" t="s">
        <v>117</v>
      </c>
      <c r="P86" s="1" t="s">
        <v>110</v>
      </c>
      <c r="Q86">
        <v>1</v>
      </c>
    </row>
    <row r="87" spans="1:17" ht="30" customHeight="1" x14ac:dyDescent="0.3">
      <c r="A87" s="27" t="s">
        <v>78</v>
      </c>
      <c r="B87" s="27" t="s">
        <v>72</v>
      </c>
      <c r="C87" s="24" t="s">
        <v>73</v>
      </c>
      <c r="D87" s="5">
        <v>2.5999999999999999E-3</v>
      </c>
      <c r="E87" s="5"/>
      <c r="F87" s="5"/>
      <c r="G87" s="5"/>
      <c r="H87" s="5"/>
      <c r="I87" s="5"/>
      <c r="J87" s="5"/>
      <c r="K87" s="5"/>
      <c r="L87" s="5"/>
      <c r="M87" s="28"/>
      <c r="O87" s="1" t="s">
        <v>117</v>
      </c>
      <c r="P87" s="1" t="s">
        <v>110</v>
      </c>
      <c r="Q87">
        <v>1</v>
      </c>
    </row>
    <row r="88" spans="1:17" ht="30" customHeight="1" x14ac:dyDescent="0.3">
      <c r="A88" s="27" t="s">
        <v>81</v>
      </c>
      <c r="B88" s="27" t="s">
        <v>72</v>
      </c>
      <c r="C88" s="24" t="s">
        <v>73</v>
      </c>
      <c r="D88" s="5">
        <v>7.3999999999999999E-4</v>
      </c>
      <c r="E88" s="5"/>
      <c r="F88" s="5"/>
      <c r="G88" s="5"/>
      <c r="H88" s="5"/>
      <c r="I88" s="5"/>
      <c r="J88" s="5"/>
      <c r="K88" s="5"/>
      <c r="L88" s="5"/>
      <c r="M88" s="28"/>
      <c r="O88" s="1" t="s">
        <v>117</v>
      </c>
      <c r="P88" s="1" t="s">
        <v>110</v>
      </c>
      <c r="Q88">
        <v>1</v>
      </c>
    </row>
    <row r="89" spans="1:17" ht="30" customHeight="1" x14ac:dyDescent="0.3">
      <c r="A89" s="27" t="s">
        <v>132</v>
      </c>
      <c r="B89" s="27" t="s">
        <v>133</v>
      </c>
      <c r="C89" s="24" t="s">
        <v>130</v>
      </c>
      <c r="D89" s="5">
        <v>2.0830000000000001E-2</v>
      </c>
      <c r="E89" s="5">
        <f>ROUNDDOWN(중기경비목록!G6, 2)</f>
        <v>0</v>
      </c>
      <c r="F89" s="5">
        <f t="shared" ref="F82:F90" si="0">ROUNDDOWN(D89*E89, 1)</f>
        <v>0</v>
      </c>
      <c r="G89" s="5">
        <f>ROUNDDOWN(중기경비목록!I6, 2)</f>
        <v>0</v>
      </c>
      <c r="H89" s="5">
        <f t="shared" ref="H82:H90" si="1">ROUNDDOWN(D89*G89, 1)</f>
        <v>0</v>
      </c>
      <c r="I89" s="5"/>
      <c r="J89" s="5"/>
      <c r="K89" s="5"/>
      <c r="L89" s="5"/>
      <c r="M89" s="28" t="s">
        <v>131</v>
      </c>
      <c r="P89" s="1" t="s">
        <v>110</v>
      </c>
      <c r="Q89">
        <v>1</v>
      </c>
    </row>
    <row r="90" spans="1:17" ht="30" customHeight="1" x14ac:dyDescent="0.3">
      <c r="A90" s="27" t="s">
        <v>84</v>
      </c>
      <c r="B90" s="27" t="s">
        <v>85</v>
      </c>
      <c r="C90" s="24" t="s">
        <v>86</v>
      </c>
      <c r="D90" s="5">
        <v>0.126</v>
      </c>
      <c r="E90" s="5">
        <v>0</v>
      </c>
      <c r="F90" s="5">
        <f t="shared" si="0"/>
        <v>0</v>
      </c>
      <c r="G90" s="5">
        <v>0</v>
      </c>
      <c r="H90" s="5">
        <f t="shared" si="1"/>
        <v>0</v>
      </c>
      <c r="I90" s="5"/>
      <c r="J90" s="5"/>
      <c r="K90" s="5"/>
      <c r="L90" s="5"/>
      <c r="M90" s="28"/>
      <c r="O90" s="1" t="s">
        <v>109</v>
      </c>
      <c r="P90" s="1" t="s">
        <v>110</v>
      </c>
      <c r="Q90">
        <v>1</v>
      </c>
    </row>
    <row r="91" spans="1:17" ht="30" customHeight="1" x14ac:dyDescent="0.3">
      <c r="A91" s="27" t="s">
        <v>187</v>
      </c>
      <c r="B91" s="28" t="str">
        <f>"인력품의 " &amp; N91*100 &amp; "%"</f>
        <v>인력품의 3%</v>
      </c>
      <c r="C91" s="24" t="s">
        <v>115</v>
      </c>
      <c r="D91" s="5">
        <v>1</v>
      </c>
      <c r="E91" s="5">
        <f>SUMIF(O82:O91, "02", H82:H91)</f>
        <v>0</v>
      </c>
      <c r="F91" s="5">
        <f>ROUNDDOWN((E91)*N91, 1)</f>
        <v>0</v>
      </c>
      <c r="G91" s="5">
        <v>0</v>
      </c>
      <c r="H91" s="5">
        <v>0</v>
      </c>
      <c r="I91" s="5"/>
      <c r="J91" s="5"/>
      <c r="K91" s="5"/>
      <c r="L91" s="5"/>
      <c r="M91" s="28"/>
      <c r="N91">
        <v>0.03</v>
      </c>
      <c r="P91" s="1" t="s">
        <v>110</v>
      </c>
      <c r="Q91">
        <v>1</v>
      </c>
    </row>
    <row r="92" spans="1:17" ht="30" customHeight="1" x14ac:dyDescent="0.3">
      <c r="A92" s="7" t="s">
        <v>118</v>
      </c>
      <c r="B92" s="8"/>
      <c r="C92" s="9"/>
      <c r="D92" s="10"/>
      <c r="E92" s="5"/>
      <c r="F92" s="10">
        <f>ROUNDDOWN(SUMIF(Q82:Q91, "1", F82:F91), 0)</f>
        <v>0</v>
      </c>
      <c r="G92" s="5"/>
      <c r="H92" s="10">
        <f>ROUNDDOWN(SUMIF(Q82:Q91, "1", H82:H91), 0)</f>
        <v>0</v>
      </c>
      <c r="I92" s="5"/>
      <c r="J92" s="10"/>
      <c r="K92" s="5"/>
      <c r="L92" s="10"/>
      <c r="M92" s="8"/>
    </row>
    <row r="93" spans="1:17" ht="30" customHeight="1" x14ac:dyDescent="0.3">
      <c r="A93" s="46" t="s">
        <v>188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27" t="s">
        <v>189</v>
      </c>
    </row>
    <row r="94" spans="1:17" ht="30" customHeight="1" x14ac:dyDescent="0.3">
      <c r="A94" s="27" t="s">
        <v>190</v>
      </c>
      <c r="B94" s="27" t="s">
        <v>191</v>
      </c>
      <c r="C94" s="24" t="s">
        <v>192</v>
      </c>
      <c r="D94" s="5">
        <v>1.3</v>
      </c>
      <c r="E94" s="5">
        <f>ROUNDDOWN(일위대가목록!G21, 2)</f>
        <v>0</v>
      </c>
      <c r="F94" s="5">
        <f>ROUNDDOWN(D94*E94, 1)</f>
        <v>0</v>
      </c>
      <c r="G94" s="5">
        <f>ROUNDDOWN(일위대가목록!I21, 0)</f>
        <v>0</v>
      </c>
      <c r="H94" s="5">
        <f>ROUNDDOWN(D94*G94, 1)</f>
        <v>0</v>
      </c>
      <c r="I94" s="5">
        <f>ROUNDDOWN(일위대가목록!K21, 0)</f>
        <v>0</v>
      </c>
      <c r="J94" s="5">
        <f>ROUNDDOWN(D94*I94, 1)</f>
        <v>0</v>
      </c>
      <c r="K94" s="5">
        <f>E94+G94+I94</f>
        <v>0</v>
      </c>
      <c r="L94" s="5">
        <f>F94+H94+J94</f>
        <v>0</v>
      </c>
      <c r="M94" s="28" t="s">
        <v>193</v>
      </c>
      <c r="P94" s="1" t="s">
        <v>110</v>
      </c>
      <c r="Q94">
        <v>1</v>
      </c>
    </row>
    <row r="95" spans="1:17" ht="30" customHeight="1" x14ac:dyDescent="0.3">
      <c r="A95" s="7" t="s">
        <v>118</v>
      </c>
      <c r="B95" s="8"/>
      <c r="C95" s="9"/>
      <c r="D95" s="10"/>
      <c r="E95" s="5"/>
      <c r="F95" s="10">
        <f>ROUNDDOWN(SUMIF(Q94:Q94, "1", F94:F94), 0)</f>
        <v>0</v>
      </c>
      <c r="G95" s="5"/>
      <c r="H95" s="10">
        <f>ROUNDDOWN(SUMIF(Q94:Q94, "1", H94:H94), 0)</f>
        <v>0</v>
      </c>
      <c r="I95" s="5"/>
      <c r="J95" s="10">
        <f>ROUNDDOWN(SUMIF(Q94:Q94, "1", J94:J94), 0)</f>
        <v>0</v>
      </c>
      <c r="K95" s="5"/>
      <c r="L95" s="10">
        <f>F95+H95+J95</f>
        <v>0</v>
      </c>
      <c r="M95" s="8"/>
    </row>
    <row r="96" spans="1:17" ht="30" customHeight="1" x14ac:dyDescent="0.3">
      <c r="A96" s="46" t="s">
        <v>194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27" t="s">
        <v>189</v>
      </c>
    </row>
    <row r="97" spans="1:17" ht="30" customHeight="1" x14ac:dyDescent="0.3">
      <c r="A97" s="27" t="s">
        <v>74</v>
      </c>
      <c r="B97" s="27" t="s">
        <v>72</v>
      </c>
      <c r="C97" s="24" t="s">
        <v>73</v>
      </c>
      <c r="D97" s="5">
        <v>0.09</v>
      </c>
      <c r="E97" s="5">
        <v>0</v>
      </c>
      <c r="F97" s="5">
        <f>ROUNDDOWN(D97*E97, 1)</f>
        <v>0</v>
      </c>
      <c r="G97" s="5"/>
      <c r="H97" s="5"/>
      <c r="I97" s="5"/>
      <c r="J97" s="5"/>
      <c r="K97" s="5"/>
      <c r="L97" s="5"/>
      <c r="M97" s="28"/>
      <c r="O97" s="1" t="s">
        <v>117</v>
      </c>
      <c r="P97" s="1" t="s">
        <v>110</v>
      </c>
      <c r="Q97">
        <v>1</v>
      </c>
    </row>
    <row r="98" spans="1:17" ht="30" customHeight="1" x14ac:dyDescent="0.3">
      <c r="A98" s="27" t="s">
        <v>75</v>
      </c>
      <c r="B98" s="27" t="s">
        <v>72</v>
      </c>
      <c r="C98" s="24" t="s">
        <v>73</v>
      </c>
      <c r="D98" s="5">
        <v>0.02</v>
      </c>
      <c r="E98" s="5">
        <v>0</v>
      </c>
      <c r="F98" s="5">
        <f>ROUNDDOWN(D98*E98, 1)</f>
        <v>0</v>
      </c>
      <c r="G98" s="5"/>
      <c r="H98" s="5"/>
      <c r="I98" s="5"/>
      <c r="J98" s="5"/>
      <c r="K98" s="5"/>
      <c r="L98" s="5"/>
      <c r="M98" s="28"/>
      <c r="O98" s="1" t="s">
        <v>117</v>
      </c>
      <c r="P98" s="1" t="s">
        <v>110</v>
      </c>
      <c r="Q98">
        <v>1</v>
      </c>
    </row>
    <row r="99" spans="1:17" ht="30" customHeight="1" x14ac:dyDescent="0.3">
      <c r="A99" s="27" t="s">
        <v>161</v>
      </c>
      <c r="B99" s="28" t="str">
        <f>"인력품의 " &amp; N99*100 &amp; "%"</f>
        <v>인력품의 2%</v>
      </c>
      <c r="C99" s="24" t="s">
        <v>115</v>
      </c>
      <c r="D99" s="5">
        <v>1</v>
      </c>
      <c r="E99" s="5">
        <v>0</v>
      </c>
      <c r="F99" s="5">
        <v>0</v>
      </c>
      <c r="G99" s="5"/>
      <c r="H99" s="5"/>
      <c r="I99" s="5"/>
      <c r="J99" s="5"/>
      <c r="K99" s="5"/>
      <c r="L99" s="5"/>
      <c r="M99" s="28"/>
      <c r="N99">
        <v>0.02</v>
      </c>
      <c r="P99" s="1" t="s">
        <v>110</v>
      </c>
      <c r="Q99">
        <v>1</v>
      </c>
    </row>
    <row r="100" spans="1:17" ht="30" customHeight="1" x14ac:dyDescent="0.3">
      <c r="A100" s="7" t="s">
        <v>118</v>
      </c>
      <c r="B100" s="8"/>
      <c r="C100" s="9"/>
      <c r="D100" s="10"/>
      <c r="E100" s="5"/>
      <c r="F100" s="10">
        <f>ROUNDDOWN(SUMIF(Q97:Q99, "1", F97:F99), 0)</f>
        <v>0</v>
      </c>
      <c r="G100" s="5"/>
      <c r="H100" s="10"/>
      <c r="I100" s="5"/>
      <c r="J100" s="10"/>
      <c r="K100" s="5"/>
      <c r="L100" s="10"/>
      <c r="M100" s="8"/>
    </row>
    <row r="101" spans="1:17" ht="30" customHeight="1" x14ac:dyDescent="0.3">
      <c r="A101" s="46" t="s">
        <v>424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28"/>
    </row>
    <row r="102" spans="1:17" ht="30" customHeight="1" x14ac:dyDescent="0.3">
      <c r="A102" s="27" t="s">
        <v>78</v>
      </c>
      <c r="B102" s="27" t="s">
        <v>72</v>
      </c>
      <c r="C102" s="24" t="s">
        <v>73</v>
      </c>
      <c r="D102" s="5">
        <v>1</v>
      </c>
      <c r="E102" s="5"/>
      <c r="F102" s="5"/>
      <c r="G102" s="5"/>
      <c r="H102" s="5"/>
      <c r="I102" s="5"/>
      <c r="J102" s="5"/>
      <c r="K102" s="5"/>
      <c r="L102" s="5"/>
      <c r="M102" s="28"/>
      <c r="O102" s="1" t="s">
        <v>117</v>
      </c>
      <c r="P102" s="1" t="s">
        <v>110</v>
      </c>
      <c r="Q102">
        <v>1</v>
      </c>
    </row>
    <row r="103" spans="1:17" ht="30" customHeight="1" x14ac:dyDescent="0.3">
      <c r="A103" s="27" t="s">
        <v>81</v>
      </c>
      <c r="B103" s="27" t="s">
        <v>72</v>
      </c>
      <c r="C103" s="24" t="s">
        <v>73</v>
      </c>
      <c r="D103" s="5">
        <v>0.5</v>
      </c>
      <c r="E103" s="5"/>
      <c r="F103" s="5"/>
      <c r="G103" s="5"/>
      <c r="H103" s="5"/>
      <c r="I103" s="5"/>
      <c r="J103" s="5"/>
      <c r="K103" s="5"/>
      <c r="L103" s="5"/>
      <c r="M103" s="28"/>
      <c r="O103" s="1" t="s">
        <v>117</v>
      </c>
      <c r="P103" s="1" t="s">
        <v>110</v>
      </c>
      <c r="Q103">
        <v>1</v>
      </c>
    </row>
    <row r="104" spans="1:17" ht="30" customHeight="1" x14ac:dyDescent="0.3">
      <c r="A104" s="27" t="s">
        <v>75</v>
      </c>
      <c r="B104" s="27" t="s">
        <v>72</v>
      </c>
      <c r="C104" s="24" t="s">
        <v>73</v>
      </c>
      <c r="D104" s="5">
        <v>0.5</v>
      </c>
      <c r="E104" s="5"/>
      <c r="F104" s="5"/>
      <c r="G104" s="5"/>
      <c r="H104" s="5"/>
      <c r="I104" s="5"/>
      <c r="J104" s="5"/>
      <c r="K104" s="5"/>
      <c r="L104" s="5"/>
      <c r="M104" s="28"/>
      <c r="O104" s="1" t="s">
        <v>117</v>
      </c>
      <c r="P104" s="1" t="s">
        <v>110</v>
      </c>
      <c r="Q104">
        <v>1</v>
      </c>
    </row>
    <row r="105" spans="1:17" ht="30" customHeight="1" x14ac:dyDescent="0.3">
      <c r="A105" s="27" t="s">
        <v>377</v>
      </c>
      <c r="B105" s="28" t="str">
        <f>"인건비의 " &amp; N105*100 &amp; "%"</f>
        <v>인건비의 5%</v>
      </c>
      <c r="C105" s="24" t="s">
        <v>115</v>
      </c>
      <c r="D105" s="5">
        <v>1</v>
      </c>
      <c r="E105" s="5"/>
      <c r="F105" s="5"/>
      <c r="G105" s="5"/>
      <c r="H105" s="5"/>
      <c r="I105" s="5"/>
      <c r="J105" s="5"/>
      <c r="K105" s="5"/>
      <c r="L105" s="5"/>
      <c r="M105" s="28"/>
      <c r="N105">
        <v>0.05</v>
      </c>
      <c r="P105" s="1" t="s">
        <v>110</v>
      </c>
      <c r="Q105">
        <v>1</v>
      </c>
    </row>
    <row r="106" spans="1:17" ht="30" customHeight="1" x14ac:dyDescent="0.3">
      <c r="A106" s="7" t="s">
        <v>118</v>
      </c>
      <c r="B106" s="8"/>
      <c r="C106" s="9"/>
      <c r="D106" s="10"/>
      <c r="E106" s="5"/>
      <c r="F106" s="10"/>
      <c r="G106" s="5"/>
      <c r="H106" s="10"/>
      <c r="I106" s="5"/>
      <c r="J106" s="10"/>
      <c r="K106" s="5"/>
      <c r="L106" s="10"/>
      <c r="M106" s="8"/>
    </row>
    <row r="107" spans="1:17" ht="30" customHeight="1" x14ac:dyDescent="0.3">
      <c r="A107" s="46" t="s">
        <v>425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28"/>
    </row>
    <row r="108" spans="1:17" ht="30" customHeight="1" x14ac:dyDescent="0.3">
      <c r="A108" s="27" t="s">
        <v>341</v>
      </c>
      <c r="B108" s="27" t="s">
        <v>342</v>
      </c>
      <c r="C108" s="24" t="s">
        <v>48</v>
      </c>
      <c r="D108" s="5">
        <v>4.68</v>
      </c>
      <c r="E108" s="5"/>
      <c r="F108" s="5"/>
      <c r="G108" s="5"/>
      <c r="H108" s="5"/>
      <c r="I108" s="5"/>
      <c r="J108" s="5"/>
      <c r="K108" s="5"/>
      <c r="L108" s="5"/>
      <c r="M108" s="28"/>
      <c r="O108" s="1" t="s">
        <v>113</v>
      </c>
      <c r="P108" s="1" t="s">
        <v>110</v>
      </c>
      <c r="Q108">
        <v>1</v>
      </c>
    </row>
    <row r="109" spans="1:17" ht="30" customHeight="1" x14ac:dyDescent="0.3">
      <c r="A109" s="27" t="s">
        <v>341</v>
      </c>
      <c r="B109" s="27" t="s">
        <v>343</v>
      </c>
      <c r="C109" s="24" t="s">
        <v>48</v>
      </c>
      <c r="D109" s="5">
        <v>1.08</v>
      </c>
      <c r="E109" s="5"/>
      <c r="F109" s="5"/>
      <c r="G109" s="5"/>
      <c r="H109" s="5"/>
      <c r="I109" s="5"/>
      <c r="J109" s="5"/>
      <c r="K109" s="5"/>
      <c r="L109" s="5"/>
      <c r="M109" s="28"/>
      <c r="O109" s="1" t="s">
        <v>113</v>
      </c>
      <c r="P109" s="1" t="s">
        <v>110</v>
      </c>
      <c r="Q109">
        <v>1</v>
      </c>
    </row>
    <row r="110" spans="1:17" ht="30" customHeight="1" x14ac:dyDescent="0.3">
      <c r="A110" s="27" t="s">
        <v>333</v>
      </c>
      <c r="B110" s="27" t="s">
        <v>334</v>
      </c>
      <c r="C110" s="24" t="s">
        <v>48</v>
      </c>
      <c r="D110" s="5">
        <v>1.08</v>
      </c>
      <c r="E110" s="5"/>
      <c r="F110" s="5"/>
      <c r="G110" s="5"/>
      <c r="H110" s="5"/>
      <c r="I110" s="5"/>
      <c r="J110" s="5"/>
      <c r="K110" s="5"/>
      <c r="L110" s="5"/>
      <c r="M110" s="28"/>
      <c r="O110" s="1" t="s">
        <v>113</v>
      </c>
      <c r="P110" s="1" t="s">
        <v>110</v>
      </c>
      <c r="Q110">
        <v>1</v>
      </c>
    </row>
    <row r="111" spans="1:17" ht="30" customHeight="1" x14ac:dyDescent="0.3">
      <c r="A111" s="27" t="s">
        <v>335</v>
      </c>
      <c r="B111" s="27" t="s">
        <v>336</v>
      </c>
      <c r="C111" s="24" t="s">
        <v>67</v>
      </c>
      <c r="D111" s="5">
        <v>3.9449999999999998</v>
      </c>
      <c r="E111" s="5"/>
      <c r="F111" s="5"/>
      <c r="G111" s="5"/>
      <c r="H111" s="5"/>
      <c r="I111" s="5"/>
      <c r="J111" s="5"/>
      <c r="K111" s="5"/>
      <c r="L111" s="5"/>
      <c r="M111" s="28"/>
      <c r="O111" s="1" t="s">
        <v>113</v>
      </c>
      <c r="P111" s="1" t="s">
        <v>110</v>
      </c>
      <c r="Q111">
        <v>1</v>
      </c>
    </row>
    <row r="112" spans="1:17" ht="30" customHeight="1" x14ac:dyDescent="0.3">
      <c r="A112" s="27" t="s">
        <v>378</v>
      </c>
      <c r="B112" s="27" t="s">
        <v>379</v>
      </c>
      <c r="C112" s="24" t="s">
        <v>48</v>
      </c>
      <c r="D112" s="5">
        <v>3.9449999999999998</v>
      </c>
      <c r="E112" s="5"/>
      <c r="F112" s="5"/>
      <c r="G112" s="5"/>
      <c r="H112" s="5"/>
      <c r="I112" s="5"/>
      <c r="J112" s="5"/>
      <c r="K112" s="5"/>
      <c r="L112" s="5"/>
      <c r="M112" s="28" t="s">
        <v>374</v>
      </c>
      <c r="P112" s="1" t="s">
        <v>110</v>
      </c>
      <c r="Q112">
        <v>1</v>
      </c>
    </row>
    <row r="113" spans="1:17" ht="30" customHeight="1" x14ac:dyDescent="0.3">
      <c r="A113" s="27" t="s">
        <v>381</v>
      </c>
      <c r="B113" s="27" t="s">
        <v>382</v>
      </c>
      <c r="C113" s="24" t="s">
        <v>192</v>
      </c>
      <c r="D113" s="5">
        <v>38.799999999999997</v>
      </c>
      <c r="E113" s="5">
        <f>ROUNDDOWN(일위대가목록!G25, 0)</f>
        <v>0</v>
      </c>
      <c r="F113" s="5">
        <f t="shared" ref="F108:F115" si="2">ROUNDDOWN(D113*E113, 1)</f>
        <v>0</v>
      </c>
      <c r="G113" s="5">
        <f>ROUNDDOWN(일위대가목록!I25, 2)</f>
        <v>0</v>
      </c>
      <c r="H113" s="5">
        <f t="shared" ref="H108:H115" si="3">ROUNDDOWN(D113*G113, 1)</f>
        <v>0</v>
      </c>
      <c r="I113" s="5">
        <f>ROUNDDOWN(일위대가목록!K25, 2)</f>
        <v>0</v>
      </c>
      <c r="J113" s="5">
        <f t="shared" ref="J108:J115" si="4">ROUNDDOWN(D113*I113, 1)</f>
        <v>0</v>
      </c>
      <c r="K113" s="5">
        <f t="shared" ref="K108:L115" si="5">E113+G113+I113</f>
        <v>0</v>
      </c>
      <c r="L113" s="5">
        <f t="shared" si="5"/>
        <v>0</v>
      </c>
      <c r="M113" s="28" t="s">
        <v>375</v>
      </c>
      <c r="P113" s="1" t="s">
        <v>110</v>
      </c>
      <c r="Q113">
        <v>1</v>
      </c>
    </row>
    <row r="114" spans="1:17" ht="30" customHeight="1" x14ac:dyDescent="0.3">
      <c r="A114" s="27" t="s">
        <v>384</v>
      </c>
      <c r="B114" s="28"/>
      <c r="C114" s="24" t="s">
        <v>192</v>
      </c>
      <c r="D114" s="5">
        <v>8.8000000000000007</v>
      </c>
      <c r="E114" s="5">
        <f>ROUNDDOWN(일위대가목록!G26, 0)</f>
        <v>0</v>
      </c>
      <c r="F114" s="5">
        <f t="shared" si="2"/>
        <v>0</v>
      </c>
      <c r="G114" s="5">
        <f>ROUNDDOWN(일위대가목록!I26, 0)</f>
        <v>0</v>
      </c>
      <c r="H114" s="5">
        <f t="shared" si="3"/>
        <v>0</v>
      </c>
      <c r="I114" s="5">
        <f>ROUNDDOWN(일위대가목록!K26, 2)</f>
        <v>0</v>
      </c>
      <c r="J114" s="5">
        <f t="shared" si="4"/>
        <v>0</v>
      </c>
      <c r="K114" s="5">
        <f t="shared" si="5"/>
        <v>0</v>
      </c>
      <c r="L114" s="5">
        <f t="shared" si="5"/>
        <v>0</v>
      </c>
      <c r="M114" s="28" t="s">
        <v>376</v>
      </c>
      <c r="P114" s="1" t="s">
        <v>110</v>
      </c>
      <c r="Q114">
        <v>1</v>
      </c>
    </row>
    <row r="115" spans="1:17" ht="30" customHeight="1" x14ac:dyDescent="0.3">
      <c r="A115" s="27" t="s">
        <v>385</v>
      </c>
      <c r="B115" s="27" t="s">
        <v>386</v>
      </c>
      <c r="C115" s="24" t="s">
        <v>192</v>
      </c>
      <c r="D115" s="5">
        <v>17.600000000000001</v>
      </c>
      <c r="E115" s="5">
        <f>ROUNDDOWN(일위대가목록!G27, 0)</f>
        <v>0</v>
      </c>
      <c r="F115" s="5">
        <f t="shared" si="2"/>
        <v>0</v>
      </c>
      <c r="G115" s="5">
        <f>ROUNDDOWN(일위대가목록!I27, 0)</f>
        <v>0</v>
      </c>
      <c r="H115" s="5">
        <f t="shared" si="3"/>
        <v>0</v>
      </c>
      <c r="I115" s="5">
        <f>ROUNDDOWN(일위대가목록!K27, 2)</f>
        <v>0</v>
      </c>
      <c r="J115" s="5">
        <f t="shared" si="4"/>
        <v>0</v>
      </c>
      <c r="K115" s="5">
        <f t="shared" si="5"/>
        <v>0</v>
      </c>
      <c r="L115" s="5">
        <f t="shared" si="5"/>
        <v>0</v>
      </c>
      <c r="M115" s="28" t="s">
        <v>395</v>
      </c>
      <c r="P115" s="1" t="s">
        <v>110</v>
      </c>
      <c r="Q115">
        <v>1</v>
      </c>
    </row>
    <row r="116" spans="1:17" ht="30" customHeight="1" x14ac:dyDescent="0.3">
      <c r="A116" s="7" t="s">
        <v>118</v>
      </c>
      <c r="B116" s="8"/>
      <c r="C116" s="9"/>
      <c r="D116" s="10"/>
      <c r="E116" s="5"/>
      <c r="F116" s="10">
        <f>ROUNDDOWN(SUMIF(Q108:Q115, "1", F108:F115), 0)</f>
        <v>0</v>
      </c>
      <c r="G116" s="5"/>
      <c r="H116" s="10">
        <f>ROUNDDOWN(SUMIF(Q108:Q115, "1", H108:H115), 0)</f>
        <v>0</v>
      </c>
      <c r="I116" s="5"/>
      <c r="J116" s="10">
        <f>ROUNDDOWN(SUMIF(Q108:Q115, "1", J108:J115), 0)</f>
        <v>0</v>
      </c>
      <c r="K116" s="5"/>
      <c r="L116" s="10">
        <f>F116+H116+J116</f>
        <v>0</v>
      </c>
      <c r="M116" s="8"/>
    </row>
    <row r="117" spans="1:17" ht="30" customHeight="1" x14ac:dyDescent="0.3">
      <c r="A117" s="46" t="s">
        <v>426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27" t="s">
        <v>388</v>
      </c>
    </row>
    <row r="118" spans="1:17" ht="30" customHeight="1" x14ac:dyDescent="0.3">
      <c r="A118" s="27" t="s">
        <v>347</v>
      </c>
      <c r="B118" s="27" t="s">
        <v>72</v>
      </c>
      <c r="C118" s="24" t="s">
        <v>73</v>
      </c>
      <c r="D118" s="5">
        <v>0.124</v>
      </c>
      <c r="E118" s="5">
        <v>0</v>
      </c>
      <c r="F118" s="5"/>
      <c r="G118" s="5"/>
      <c r="H118" s="5"/>
      <c r="I118" s="5"/>
      <c r="J118" s="5"/>
      <c r="K118" s="5"/>
      <c r="L118" s="5"/>
      <c r="M118" s="28"/>
      <c r="O118" s="1" t="s">
        <v>117</v>
      </c>
      <c r="P118" s="1" t="s">
        <v>110</v>
      </c>
      <c r="Q118">
        <v>1</v>
      </c>
    </row>
    <row r="119" spans="1:17" ht="30" customHeight="1" x14ac:dyDescent="0.3">
      <c r="A119" s="27" t="s">
        <v>75</v>
      </c>
      <c r="B119" s="27" t="s">
        <v>72</v>
      </c>
      <c r="C119" s="24" t="s">
        <v>73</v>
      </c>
      <c r="D119" s="5">
        <v>0.02</v>
      </c>
      <c r="E119" s="5">
        <v>0</v>
      </c>
      <c r="F119" s="5"/>
      <c r="G119" s="5"/>
      <c r="H119" s="5"/>
      <c r="I119" s="5"/>
      <c r="J119" s="5"/>
      <c r="K119" s="5"/>
      <c r="L119" s="5"/>
      <c r="M119" s="28"/>
      <c r="O119" s="1" t="s">
        <v>117</v>
      </c>
      <c r="P119" s="1" t="s">
        <v>110</v>
      </c>
      <c r="Q119">
        <v>1</v>
      </c>
    </row>
    <row r="120" spans="1:17" ht="30" customHeight="1" x14ac:dyDescent="0.3">
      <c r="A120" s="7" t="s">
        <v>118</v>
      </c>
      <c r="B120" s="8"/>
      <c r="C120" s="9"/>
      <c r="D120" s="10"/>
      <c r="E120" s="5"/>
      <c r="F120" s="10"/>
      <c r="G120" s="5"/>
      <c r="H120" s="10"/>
      <c r="I120" s="5"/>
      <c r="J120" s="10"/>
      <c r="K120" s="5"/>
      <c r="L120" s="10"/>
      <c r="M120" s="8"/>
    </row>
    <row r="121" spans="1:17" ht="30" customHeight="1" x14ac:dyDescent="0.3">
      <c r="A121" s="46" t="s">
        <v>427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27" t="s">
        <v>388</v>
      </c>
    </row>
    <row r="122" spans="1:17" ht="30" customHeight="1" x14ac:dyDescent="0.3">
      <c r="A122" s="27" t="s">
        <v>339</v>
      </c>
      <c r="B122" s="27" t="s">
        <v>340</v>
      </c>
      <c r="C122" s="24" t="s">
        <v>22</v>
      </c>
      <c r="D122" s="5">
        <v>0.03</v>
      </c>
      <c r="E122" s="5"/>
      <c r="F122" s="5"/>
      <c r="G122" s="5"/>
      <c r="H122" s="5"/>
      <c r="I122" s="5"/>
      <c r="J122" s="5"/>
      <c r="K122" s="5"/>
      <c r="L122" s="5"/>
      <c r="M122" s="28"/>
      <c r="O122" s="1" t="s">
        <v>113</v>
      </c>
      <c r="P122" s="1" t="s">
        <v>110</v>
      </c>
      <c r="Q122">
        <v>1</v>
      </c>
    </row>
    <row r="123" spans="1:17" ht="30" customHeight="1" x14ac:dyDescent="0.3">
      <c r="A123" s="7" t="s">
        <v>118</v>
      </c>
      <c r="B123" s="8"/>
      <c r="C123" s="9"/>
      <c r="D123" s="10"/>
      <c r="E123" s="5"/>
      <c r="F123" s="10"/>
      <c r="G123" s="5"/>
      <c r="H123" s="10"/>
      <c r="I123" s="5"/>
      <c r="J123" s="10"/>
      <c r="K123" s="5"/>
      <c r="L123" s="10"/>
      <c r="M123" s="8"/>
    </row>
    <row r="124" spans="1:17" ht="30" customHeight="1" x14ac:dyDescent="0.3">
      <c r="A124" s="46" t="s">
        <v>428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28"/>
    </row>
    <row r="125" spans="1:17" ht="30" customHeight="1" x14ac:dyDescent="0.3">
      <c r="A125" s="27" t="s">
        <v>332</v>
      </c>
      <c r="B125" s="28"/>
      <c r="C125" s="24" t="s">
        <v>19</v>
      </c>
      <c r="D125" s="5">
        <v>0.03</v>
      </c>
      <c r="E125" s="5"/>
      <c r="F125" s="5"/>
      <c r="G125" s="5"/>
      <c r="H125" s="5"/>
      <c r="I125" s="5"/>
      <c r="J125" s="5"/>
      <c r="K125" s="5"/>
      <c r="L125" s="5"/>
      <c r="M125" s="28"/>
      <c r="O125" s="1" t="s">
        <v>113</v>
      </c>
      <c r="P125" s="1" t="s">
        <v>110</v>
      </c>
      <c r="Q125">
        <v>1</v>
      </c>
    </row>
    <row r="126" spans="1:17" ht="30" customHeight="1" x14ac:dyDescent="0.3">
      <c r="A126" s="27" t="s">
        <v>346</v>
      </c>
      <c r="B126" s="27" t="s">
        <v>72</v>
      </c>
      <c r="C126" s="24" t="s">
        <v>73</v>
      </c>
      <c r="D126" s="5">
        <v>8.0000000000000002E-3</v>
      </c>
      <c r="E126" s="5"/>
      <c r="F126" s="5"/>
      <c r="G126" s="5"/>
      <c r="H126" s="5"/>
      <c r="I126" s="5"/>
      <c r="J126" s="5"/>
      <c r="K126" s="5"/>
      <c r="L126" s="5"/>
      <c r="M126" s="28"/>
      <c r="O126" s="1" t="s">
        <v>117</v>
      </c>
      <c r="P126" s="1" t="s">
        <v>110</v>
      </c>
      <c r="Q126">
        <v>1</v>
      </c>
    </row>
    <row r="127" spans="1:17" ht="30" customHeight="1" x14ac:dyDescent="0.3">
      <c r="A127" s="27" t="s">
        <v>75</v>
      </c>
      <c r="B127" s="27" t="s">
        <v>72</v>
      </c>
      <c r="C127" s="24" t="s">
        <v>73</v>
      </c>
      <c r="D127" s="5">
        <v>3.0000000000000001E-3</v>
      </c>
      <c r="E127" s="5"/>
      <c r="F127" s="5"/>
      <c r="G127" s="5"/>
      <c r="H127" s="5"/>
      <c r="I127" s="5"/>
      <c r="J127" s="5"/>
      <c r="K127" s="5"/>
      <c r="L127" s="5"/>
      <c r="M127" s="28"/>
      <c r="O127" s="1" t="s">
        <v>117</v>
      </c>
      <c r="P127" s="1" t="s">
        <v>110</v>
      </c>
      <c r="Q127">
        <v>1</v>
      </c>
    </row>
    <row r="128" spans="1:17" ht="30" customHeight="1" x14ac:dyDescent="0.3">
      <c r="A128" s="7" t="s">
        <v>118</v>
      </c>
      <c r="B128" s="8"/>
      <c r="C128" s="9"/>
      <c r="D128" s="10"/>
      <c r="E128" s="5"/>
      <c r="F128" s="10"/>
      <c r="G128" s="5"/>
      <c r="H128" s="10"/>
      <c r="I128" s="5"/>
      <c r="J128" s="10"/>
      <c r="K128" s="5"/>
      <c r="L128" s="10"/>
      <c r="M128" s="8"/>
    </row>
    <row r="129" spans="1:17" ht="30" customHeight="1" x14ac:dyDescent="0.3">
      <c r="A129" s="46" t="s">
        <v>429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27" t="s">
        <v>389</v>
      </c>
    </row>
    <row r="130" spans="1:17" ht="30" customHeight="1" x14ac:dyDescent="0.3">
      <c r="A130" s="27" t="s">
        <v>339</v>
      </c>
      <c r="B130" s="27" t="s">
        <v>340</v>
      </c>
      <c r="C130" s="24" t="s">
        <v>22</v>
      </c>
      <c r="D130" s="5">
        <v>0.12</v>
      </c>
      <c r="E130" s="5"/>
      <c r="F130" s="5"/>
      <c r="G130" s="5"/>
      <c r="H130" s="5"/>
      <c r="I130" s="5"/>
      <c r="J130" s="5"/>
      <c r="K130" s="5"/>
      <c r="L130" s="5"/>
      <c r="M130" s="28"/>
      <c r="O130" s="1" t="s">
        <v>113</v>
      </c>
      <c r="P130" s="1" t="s">
        <v>110</v>
      </c>
      <c r="Q130">
        <v>1</v>
      </c>
    </row>
    <row r="131" spans="1:17" ht="30" customHeight="1" x14ac:dyDescent="0.3">
      <c r="A131" s="27" t="s">
        <v>390</v>
      </c>
      <c r="B131" s="27" t="s">
        <v>391</v>
      </c>
      <c r="C131" s="24" t="s">
        <v>192</v>
      </c>
      <c r="D131" s="5">
        <v>1</v>
      </c>
      <c r="E131" s="5"/>
      <c r="F131" s="5"/>
      <c r="G131" s="5"/>
      <c r="H131" s="5"/>
      <c r="I131" s="5"/>
      <c r="J131" s="5"/>
      <c r="K131" s="5"/>
      <c r="L131" s="5"/>
      <c r="M131" s="28" t="s">
        <v>380</v>
      </c>
      <c r="P131" s="1" t="s">
        <v>110</v>
      </c>
      <c r="Q131">
        <v>1</v>
      </c>
    </row>
    <row r="132" spans="1:17" ht="30" customHeight="1" x14ac:dyDescent="0.3">
      <c r="A132" s="7" t="s">
        <v>118</v>
      </c>
      <c r="B132" s="8"/>
      <c r="C132" s="9"/>
      <c r="D132" s="10"/>
      <c r="E132" s="5"/>
      <c r="F132" s="10"/>
      <c r="G132" s="5"/>
      <c r="H132" s="10"/>
      <c r="I132" s="5"/>
      <c r="J132" s="10"/>
      <c r="K132" s="5"/>
      <c r="L132" s="10"/>
      <c r="M132" s="8"/>
    </row>
    <row r="133" spans="1:17" ht="30" customHeight="1" x14ac:dyDescent="0.3">
      <c r="A133" s="46" t="s">
        <v>430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27" t="s">
        <v>389</v>
      </c>
    </row>
    <row r="134" spans="1:17" ht="30" customHeight="1" x14ac:dyDescent="0.3">
      <c r="A134" s="27" t="s">
        <v>350</v>
      </c>
      <c r="B134" s="27" t="s">
        <v>351</v>
      </c>
      <c r="C134" s="24" t="s">
        <v>73</v>
      </c>
      <c r="D134" s="5">
        <v>2.5000000000000001E-2</v>
      </c>
      <c r="E134" s="5"/>
      <c r="F134" s="5"/>
      <c r="G134" s="5"/>
      <c r="H134" s="5"/>
      <c r="I134" s="5"/>
      <c r="J134" s="5"/>
      <c r="K134" s="5"/>
      <c r="L134" s="5"/>
      <c r="M134" s="28"/>
      <c r="O134" s="1" t="s">
        <v>117</v>
      </c>
      <c r="P134" s="1" t="s">
        <v>110</v>
      </c>
      <c r="Q134">
        <v>1</v>
      </c>
    </row>
    <row r="135" spans="1:17" ht="30" customHeight="1" x14ac:dyDescent="0.3">
      <c r="A135" s="7" t="s">
        <v>118</v>
      </c>
      <c r="B135" s="8"/>
      <c r="C135" s="9"/>
      <c r="D135" s="10"/>
      <c r="E135" s="5"/>
      <c r="F135" s="10"/>
      <c r="G135" s="5"/>
      <c r="H135" s="10"/>
      <c r="I135" s="5"/>
      <c r="J135" s="10"/>
      <c r="K135" s="5"/>
      <c r="L135" s="10"/>
      <c r="M135" s="8"/>
    </row>
    <row r="136" spans="1:17" ht="30" customHeight="1" x14ac:dyDescent="0.3">
      <c r="A136" s="46" t="s">
        <v>431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28"/>
    </row>
    <row r="137" spans="1:17" ht="30" customHeight="1" x14ac:dyDescent="0.3">
      <c r="A137" s="27" t="s">
        <v>87</v>
      </c>
      <c r="B137" s="27" t="s">
        <v>134</v>
      </c>
      <c r="C137" s="24" t="s">
        <v>130</v>
      </c>
      <c r="D137" s="5">
        <v>8</v>
      </c>
      <c r="E137" s="5"/>
      <c r="F137" s="5"/>
      <c r="G137" s="5"/>
      <c r="H137" s="5"/>
      <c r="I137" s="5"/>
      <c r="J137" s="5"/>
      <c r="K137" s="5"/>
      <c r="L137" s="5"/>
      <c r="M137" s="28" t="s">
        <v>422</v>
      </c>
      <c r="P137" s="1" t="s">
        <v>110</v>
      </c>
      <c r="Q137">
        <v>1</v>
      </c>
    </row>
    <row r="138" spans="1:17" ht="30" customHeight="1" x14ac:dyDescent="0.3">
      <c r="A138" s="27" t="s">
        <v>79</v>
      </c>
      <c r="B138" s="27" t="s">
        <v>72</v>
      </c>
      <c r="C138" s="24" t="s">
        <v>73</v>
      </c>
      <c r="D138" s="5">
        <v>1</v>
      </c>
      <c r="E138" s="5"/>
      <c r="F138" s="5"/>
      <c r="G138" s="5"/>
      <c r="H138" s="5"/>
      <c r="I138" s="5"/>
      <c r="J138" s="5"/>
      <c r="K138" s="5"/>
      <c r="L138" s="5"/>
      <c r="M138" s="28"/>
      <c r="O138" s="1" t="s">
        <v>117</v>
      </c>
      <c r="P138" s="1" t="s">
        <v>110</v>
      </c>
      <c r="Q138">
        <v>1</v>
      </c>
    </row>
    <row r="139" spans="1:17" ht="30" customHeight="1" x14ac:dyDescent="0.3">
      <c r="A139" s="27" t="s">
        <v>81</v>
      </c>
      <c r="B139" s="27" t="s">
        <v>72</v>
      </c>
      <c r="C139" s="24" t="s">
        <v>73</v>
      </c>
      <c r="D139" s="5">
        <v>1</v>
      </c>
      <c r="E139" s="5"/>
      <c r="F139" s="5"/>
      <c r="G139" s="5"/>
      <c r="H139" s="5"/>
      <c r="I139" s="5"/>
      <c r="J139" s="5"/>
      <c r="K139" s="5"/>
      <c r="L139" s="5"/>
      <c r="M139" s="28"/>
      <c r="O139" s="1" t="s">
        <v>117</v>
      </c>
      <c r="P139" s="1" t="s">
        <v>110</v>
      </c>
      <c r="Q139">
        <v>1</v>
      </c>
    </row>
    <row r="140" spans="1:17" ht="30" customHeight="1" x14ac:dyDescent="0.3">
      <c r="A140" s="7" t="s">
        <v>118</v>
      </c>
      <c r="B140" s="8"/>
      <c r="C140" s="9"/>
      <c r="D140" s="10"/>
      <c r="E140" s="5"/>
      <c r="F140" s="10"/>
      <c r="G140" s="5"/>
      <c r="H140" s="10"/>
      <c r="I140" s="5"/>
      <c r="J140" s="10"/>
      <c r="K140" s="5"/>
      <c r="L140" s="10"/>
      <c r="M140" s="8"/>
    </row>
    <row r="141" spans="1:17" ht="30" customHeight="1" x14ac:dyDescent="0.3">
      <c r="A141" s="46" t="s">
        <v>432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28"/>
    </row>
    <row r="142" spans="1:17" ht="30" customHeight="1" x14ac:dyDescent="0.3">
      <c r="A142" s="27" t="s">
        <v>75</v>
      </c>
      <c r="B142" s="27" t="s">
        <v>72</v>
      </c>
      <c r="C142" s="24" t="s">
        <v>73</v>
      </c>
      <c r="D142" s="5">
        <v>0.1</v>
      </c>
      <c r="E142" s="5"/>
      <c r="F142" s="5"/>
      <c r="G142" s="5"/>
      <c r="H142" s="5"/>
      <c r="I142" s="5"/>
      <c r="J142" s="5"/>
      <c r="K142" s="5"/>
      <c r="L142" s="5"/>
      <c r="M142" s="28"/>
      <c r="O142" s="1" t="s">
        <v>117</v>
      </c>
      <c r="P142" s="1" t="s">
        <v>110</v>
      </c>
      <c r="Q142">
        <v>1</v>
      </c>
    </row>
    <row r="143" spans="1:17" ht="30" customHeight="1" x14ac:dyDescent="0.3">
      <c r="A143" s="7" t="s">
        <v>118</v>
      </c>
      <c r="B143" s="8"/>
      <c r="C143" s="9"/>
      <c r="D143" s="10"/>
      <c r="E143" s="5"/>
      <c r="F143" s="10"/>
      <c r="G143" s="5"/>
      <c r="H143" s="10"/>
      <c r="I143" s="5"/>
      <c r="J143" s="10"/>
      <c r="K143" s="5"/>
      <c r="L143" s="10"/>
      <c r="M143" s="8"/>
    </row>
    <row r="144" spans="1:17" ht="30" customHeight="1" x14ac:dyDescent="0.3">
      <c r="A144" s="46" t="s">
        <v>433</v>
      </c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28"/>
    </row>
    <row r="145" spans="1:17" ht="30" customHeight="1" x14ac:dyDescent="0.3">
      <c r="A145" s="27" t="s">
        <v>363</v>
      </c>
      <c r="B145" s="27" t="s">
        <v>371</v>
      </c>
      <c r="C145" s="24" t="s">
        <v>130</v>
      </c>
      <c r="D145" s="5">
        <v>3.3000000000000002E-2</v>
      </c>
      <c r="E145" s="5"/>
      <c r="F145" s="5"/>
      <c r="G145" s="5"/>
      <c r="H145" s="5"/>
      <c r="I145" s="5"/>
      <c r="J145" s="5"/>
      <c r="K145" s="5"/>
      <c r="L145" s="5"/>
      <c r="M145" s="28" t="s">
        <v>423</v>
      </c>
      <c r="P145" s="1" t="s">
        <v>110</v>
      </c>
      <c r="Q145">
        <v>1</v>
      </c>
    </row>
    <row r="146" spans="1:17" ht="30" customHeight="1" x14ac:dyDescent="0.3">
      <c r="A146" s="27" t="s">
        <v>337</v>
      </c>
      <c r="B146" s="27" t="s">
        <v>338</v>
      </c>
      <c r="C146" s="24" t="s">
        <v>83</v>
      </c>
      <c r="D146" s="5">
        <v>3.0999999999999999E-3</v>
      </c>
      <c r="E146" s="5"/>
      <c r="F146" s="5"/>
      <c r="G146" s="5"/>
      <c r="H146" s="5"/>
      <c r="I146" s="5"/>
      <c r="J146" s="5"/>
      <c r="K146" s="5"/>
      <c r="L146" s="5"/>
      <c r="M146" s="28"/>
      <c r="O146" s="1" t="s">
        <v>113</v>
      </c>
      <c r="P146" s="1" t="s">
        <v>110</v>
      </c>
      <c r="Q146">
        <v>1</v>
      </c>
    </row>
    <row r="147" spans="1:17" ht="30" customHeight="1" x14ac:dyDescent="0.3">
      <c r="A147" s="27" t="s">
        <v>358</v>
      </c>
      <c r="B147" s="27" t="s">
        <v>359</v>
      </c>
      <c r="C147" s="24" t="s">
        <v>22</v>
      </c>
      <c r="D147" s="5">
        <v>30</v>
      </c>
      <c r="E147" s="5"/>
      <c r="F147" s="5"/>
      <c r="G147" s="5"/>
      <c r="H147" s="5"/>
      <c r="I147" s="5"/>
      <c r="J147" s="5"/>
      <c r="K147" s="5"/>
      <c r="L147" s="5"/>
      <c r="M147" s="28"/>
      <c r="O147" s="1" t="s">
        <v>109</v>
      </c>
      <c r="P147" s="1" t="s">
        <v>110</v>
      </c>
      <c r="Q147">
        <v>1</v>
      </c>
    </row>
    <row r="148" spans="1:17" ht="30" customHeight="1" x14ac:dyDescent="0.3">
      <c r="A148" s="27" t="s">
        <v>75</v>
      </c>
      <c r="B148" s="27" t="s">
        <v>72</v>
      </c>
      <c r="C148" s="24" t="s">
        <v>73</v>
      </c>
      <c r="D148" s="5">
        <v>8.3999999999999995E-3</v>
      </c>
      <c r="E148" s="5"/>
      <c r="F148" s="5"/>
      <c r="G148" s="5"/>
      <c r="H148" s="5"/>
      <c r="I148" s="5"/>
      <c r="J148" s="5"/>
      <c r="K148" s="5"/>
      <c r="L148" s="5"/>
      <c r="M148" s="28"/>
      <c r="O148" s="1" t="s">
        <v>117</v>
      </c>
      <c r="P148" s="1" t="s">
        <v>110</v>
      </c>
      <c r="Q148">
        <v>1</v>
      </c>
    </row>
    <row r="149" spans="1:17" ht="30" customHeight="1" x14ac:dyDescent="0.3">
      <c r="A149" s="27" t="s">
        <v>377</v>
      </c>
      <c r="B149" s="28" t="str">
        <f>"인력품의 " &amp; N149*100 &amp; "%"</f>
        <v>인력품의 5%</v>
      </c>
      <c r="C149" s="24" t="s">
        <v>115</v>
      </c>
      <c r="D149" s="5">
        <v>1</v>
      </c>
      <c r="E149" s="5"/>
      <c r="F149" s="5"/>
      <c r="G149" s="5"/>
      <c r="H149" s="5"/>
      <c r="I149" s="5"/>
      <c r="J149" s="5"/>
      <c r="K149" s="5"/>
      <c r="L149" s="5"/>
      <c r="M149" s="28"/>
      <c r="N149">
        <v>0.05</v>
      </c>
      <c r="P149" s="1" t="s">
        <v>110</v>
      </c>
      <c r="Q149">
        <v>1</v>
      </c>
    </row>
    <row r="150" spans="1:17" ht="30" customHeight="1" x14ac:dyDescent="0.3">
      <c r="A150" s="7" t="s">
        <v>118</v>
      </c>
      <c r="B150" s="8"/>
      <c r="C150" s="9"/>
      <c r="D150" s="10"/>
      <c r="E150" s="5"/>
      <c r="F150" s="10"/>
      <c r="G150" s="5"/>
      <c r="H150" s="10"/>
      <c r="I150" s="5"/>
      <c r="J150" s="10"/>
      <c r="K150" s="5"/>
      <c r="L150" s="10"/>
      <c r="M150" s="8"/>
    </row>
    <row r="151" spans="1:17" ht="30" customHeight="1" x14ac:dyDescent="0.3">
      <c r="A151" s="46" t="s">
        <v>434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27" t="s">
        <v>393</v>
      </c>
    </row>
    <row r="152" spans="1:17" ht="30" customHeight="1" x14ac:dyDescent="0.3">
      <c r="A152" s="27" t="s">
        <v>349</v>
      </c>
      <c r="B152" s="27" t="s">
        <v>72</v>
      </c>
      <c r="C152" s="24" t="s">
        <v>73</v>
      </c>
      <c r="D152" s="5">
        <v>0.92</v>
      </c>
      <c r="E152" s="5"/>
      <c r="F152" s="5"/>
      <c r="G152" s="5"/>
      <c r="H152" s="5"/>
      <c r="I152" s="5"/>
      <c r="J152" s="5"/>
      <c r="K152" s="5"/>
      <c r="L152" s="5"/>
      <c r="M152" s="28"/>
      <c r="O152" s="1" t="s">
        <v>117</v>
      </c>
      <c r="P152" s="1" t="s">
        <v>110</v>
      </c>
      <c r="Q152">
        <v>1</v>
      </c>
    </row>
    <row r="153" spans="1:17" ht="30" customHeight="1" x14ac:dyDescent="0.3">
      <c r="A153" s="27" t="s">
        <v>75</v>
      </c>
      <c r="B153" s="27" t="s">
        <v>72</v>
      </c>
      <c r="C153" s="24" t="s">
        <v>73</v>
      </c>
      <c r="D153" s="5">
        <v>0.39</v>
      </c>
      <c r="E153" s="5"/>
      <c r="F153" s="5"/>
      <c r="G153" s="5"/>
      <c r="H153" s="5"/>
      <c r="I153" s="5"/>
      <c r="J153" s="5"/>
      <c r="K153" s="5"/>
      <c r="L153" s="5"/>
      <c r="M153" s="28"/>
      <c r="O153" s="1" t="s">
        <v>117</v>
      </c>
      <c r="P153" s="1" t="s">
        <v>110</v>
      </c>
      <c r="Q153">
        <v>1</v>
      </c>
    </row>
    <row r="154" spans="1:17" ht="30" customHeight="1" x14ac:dyDescent="0.3">
      <c r="A154" s="27" t="s">
        <v>377</v>
      </c>
      <c r="B154" s="28" t="str">
        <f>"노무비의 " &amp; N154*100 &amp; "%"</f>
        <v>노무비의 1%</v>
      </c>
      <c r="C154" s="24" t="s">
        <v>115</v>
      </c>
      <c r="D154" s="5">
        <v>1</v>
      </c>
      <c r="E154" s="5"/>
      <c r="F154" s="5"/>
      <c r="G154" s="5"/>
      <c r="H154" s="5"/>
      <c r="I154" s="5"/>
      <c r="J154" s="5"/>
      <c r="K154" s="5"/>
      <c r="L154" s="5"/>
      <c r="M154" s="28"/>
      <c r="N154">
        <v>0.01</v>
      </c>
      <c r="P154" s="1" t="s">
        <v>110</v>
      </c>
      <c r="Q154">
        <v>1</v>
      </c>
    </row>
    <row r="155" spans="1:17" ht="30" customHeight="1" x14ac:dyDescent="0.3">
      <c r="A155" s="27" t="s">
        <v>360</v>
      </c>
      <c r="B155" s="27" t="s">
        <v>372</v>
      </c>
      <c r="C155" s="24" t="s">
        <v>130</v>
      </c>
      <c r="D155" s="5">
        <v>4.4000000000000004</v>
      </c>
      <c r="E155" s="5"/>
      <c r="F155" s="5"/>
      <c r="G155" s="5"/>
      <c r="H155" s="5"/>
      <c r="I155" s="5"/>
      <c r="J155" s="5"/>
      <c r="K155" s="5"/>
      <c r="L155" s="5"/>
      <c r="M155" s="28" t="s">
        <v>414</v>
      </c>
      <c r="O155" s="1" t="s">
        <v>109</v>
      </c>
      <c r="P155" s="1" t="s">
        <v>110</v>
      </c>
      <c r="Q155">
        <v>1</v>
      </c>
    </row>
    <row r="156" spans="1:17" ht="30" customHeight="1" x14ac:dyDescent="0.3">
      <c r="A156" s="7" t="s">
        <v>118</v>
      </c>
      <c r="B156" s="8"/>
      <c r="C156" s="9"/>
      <c r="D156" s="10"/>
      <c r="E156" s="5"/>
      <c r="F156" s="10"/>
      <c r="G156" s="5"/>
      <c r="H156" s="10"/>
      <c r="I156" s="5"/>
      <c r="J156" s="10"/>
      <c r="K156" s="5"/>
      <c r="L156" s="10"/>
      <c r="M156" s="8"/>
    </row>
    <row r="157" spans="1:17" ht="30" customHeight="1" x14ac:dyDescent="0.3">
      <c r="A157" s="46" t="s">
        <v>435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27" t="s">
        <v>394</v>
      </c>
    </row>
    <row r="158" spans="1:17" ht="30" customHeight="1" x14ac:dyDescent="0.3">
      <c r="A158" s="27" t="s">
        <v>75</v>
      </c>
      <c r="B158" s="27" t="s">
        <v>72</v>
      </c>
      <c r="C158" s="24" t="s">
        <v>73</v>
      </c>
      <c r="D158" s="5">
        <v>1.2500000000000001E-2</v>
      </c>
      <c r="E158" s="5"/>
      <c r="F158" s="5"/>
      <c r="G158" s="5"/>
      <c r="H158" s="5"/>
      <c r="I158" s="5"/>
      <c r="J158" s="5"/>
      <c r="K158" s="5"/>
      <c r="L158" s="5"/>
      <c r="M158" s="28"/>
      <c r="O158" s="1" t="s">
        <v>117</v>
      </c>
      <c r="P158" s="1" t="s">
        <v>110</v>
      </c>
      <c r="Q158">
        <v>1</v>
      </c>
    </row>
    <row r="159" spans="1:17" ht="30" customHeight="1" x14ac:dyDescent="0.3">
      <c r="A159" s="7" t="s">
        <v>118</v>
      </c>
      <c r="B159" s="8"/>
      <c r="C159" s="9"/>
      <c r="D159" s="10"/>
      <c r="E159" s="5"/>
      <c r="F159" s="10"/>
      <c r="G159" s="5"/>
      <c r="H159" s="10"/>
      <c r="I159" s="5"/>
      <c r="J159" s="10"/>
      <c r="K159" s="5"/>
      <c r="L159" s="10"/>
      <c r="M159" s="8"/>
    </row>
    <row r="160" spans="1:17" ht="30" customHeight="1" x14ac:dyDescent="0.3">
      <c r="A160" s="46" t="s">
        <v>436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27" t="s">
        <v>355</v>
      </c>
    </row>
    <row r="161" spans="1:17" ht="30" customHeight="1" x14ac:dyDescent="0.3">
      <c r="A161" s="27" t="s">
        <v>352</v>
      </c>
      <c r="B161" s="27" t="s">
        <v>353</v>
      </c>
      <c r="C161" s="24" t="s">
        <v>354</v>
      </c>
      <c r="D161" s="5">
        <v>1</v>
      </c>
      <c r="E161" s="5"/>
      <c r="F161" s="5"/>
      <c r="G161" s="5"/>
      <c r="H161" s="5"/>
      <c r="I161" s="5"/>
      <c r="J161" s="5"/>
      <c r="K161" s="5"/>
      <c r="L161" s="5"/>
      <c r="M161" s="28"/>
      <c r="O161" s="1" t="s">
        <v>109</v>
      </c>
      <c r="P161" s="1" t="s">
        <v>110</v>
      </c>
      <c r="Q161">
        <v>1</v>
      </c>
    </row>
    <row r="162" spans="1:17" ht="30" customHeight="1" x14ac:dyDescent="0.3">
      <c r="A162" s="27" t="s">
        <v>356</v>
      </c>
      <c r="B162" s="27" t="s">
        <v>357</v>
      </c>
      <c r="C162" s="24" t="s">
        <v>354</v>
      </c>
      <c r="D162" s="5">
        <v>1</v>
      </c>
      <c r="E162" s="5"/>
      <c r="F162" s="5"/>
      <c r="G162" s="5"/>
      <c r="H162" s="5"/>
      <c r="I162" s="5"/>
      <c r="J162" s="5"/>
      <c r="K162" s="5"/>
      <c r="L162" s="5"/>
      <c r="M162" s="28"/>
      <c r="O162" s="1" t="s">
        <v>109</v>
      </c>
      <c r="P162" s="1" t="s">
        <v>110</v>
      </c>
      <c r="Q162">
        <v>1</v>
      </c>
    </row>
    <row r="163" spans="1:17" ht="30" customHeight="1" x14ac:dyDescent="0.3">
      <c r="A163" s="7" t="s">
        <v>118</v>
      </c>
      <c r="B163" s="8"/>
      <c r="C163" s="9"/>
      <c r="D163" s="10"/>
      <c r="E163" s="5"/>
      <c r="F163" s="10"/>
      <c r="G163" s="5"/>
      <c r="H163" s="10"/>
      <c r="I163" s="5"/>
      <c r="J163" s="10"/>
      <c r="K163" s="5"/>
      <c r="L163" s="10"/>
      <c r="M163" s="8"/>
    </row>
    <row r="164" spans="1:17" ht="30" customHeight="1" x14ac:dyDescent="0.3"/>
    <row r="165" spans="1:17" ht="30" customHeight="1" x14ac:dyDescent="0.3"/>
    <row r="166" spans="1:17" ht="30" customHeight="1" x14ac:dyDescent="0.3"/>
    <row r="167" spans="1:17" ht="30" customHeight="1" x14ac:dyDescent="0.3"/>
    <row r="168" spans="1:17" ht="30" customHeight="1" x14ac:dyDescent="0.3"/>
    <row r="169" spans="1:17" ht="30" customHeight="1" x14ac:dyDescent="0.3"/>
    <row r="170" spans="1:17" ht="30" customHeight="1" x14ac:dyDescent="0.3"/>
    <row r="171" spans="1:17" ht="30" customHeight="1" x14ac:dyDescent="0.3"/>
    <row r="172" spans="1:17" ht="30" customHeight="1" x14ac:dyDescent="0.3"/>
    <row r="173" spans="1:17" ht="30" customHeight="1" x14ac:dyDescent="0.3"/>
    <row r="174" spans="1:17" ht="30" customHeight="1" x14ac:dyDescent="0.3"/>
    <row r="175" spans="1:17" ht="30" customHeight="1" x14ac:dyDescent="0.3"/>
    <row r="176" spans="1:17" ht="30" customHeight="1" x14ac:dyDescent="0.3"/>
    <row r="177" ht="30" customHeight="1" x14ac:dyDescent="0.3"/>
    <row r="178" ht="30" customHeight="1" x14ac:dyDescent="0.3"/>
    <row r="179" ht="30" customHeight="1" x14ac:dyDescent="0.3"/>
    <row r="180" ht="30" customHeight="1" x14ac:dyDescent="0.3"/>
    <row r="181" ht="30" customHeight="1" x14ac:dyDescent="0.3"/>
    <row r="182" ht="30" customHeight="1" x14ac:dyDescent="0.3"/>
    <row r="183" ht="30" customHeight="1" x14ac:dyDescent="0.3"/>
    <row r="184" ht="30" customHeight="1" x14ac:dyDescent="0.3"/>
    <row r="185" ht="30" customHeight="1" x14ac:dyDescent="0.3"/>
    <row r="186" ht="30" customHeight="1" x14ac:dyDescent="0.3"/>
    <row r="187" ht="30" customHeight="1" x14ac:dyDescent="0.3"/>
    <row r="188" ht="30" customHeight="1" x14ac:dyDescent="0.3"/>
    <row r="189" ht="30" customHeight="1" x14ac:dyDescent="0.3"/>
    <row r="190" ht="30" customHeight="1" x14ac:dyDescent="0.3"/>
    <row r="191" ht="30" customHeight="1" x14ac:dyDescent="0.3"/>
    <row r="192" ht="30" customHeight="1" x14ac:dyDescent="0.3"/>
    <row r="193" ht="30" customHeight="1" x14ac:dyDescent="0.3"/>
    <row r="194" ht="30" customHeight="1" x14ac:dyDescent="0.3"/>
    <row r="195" ht="30" customHeight="1" x14ac:dyDescent="0.3"/>
    <row r="196" ht="30" customHeight="1" x14ac:dyDescent="0.3"/>
    <row r="197" ht="30" customHeight="1" x14ac:dyDescent="0.3"/>
    <row r="198" ht="30" customHeight="1" x14ac:dyDescent="0.3"/>
    <row r="199" ht="30" customHeight="1" x14ac:dyDescent="0.3"/>
    <row r="200" ht="30" customHeight="1" x14ac:dyDescent="0.3"/>
    <row r="201" ht="30" customHeight="1" x14ac:dyDescent="0.3"/>
    <row r="202" ht="30" customHeight="1" x14ac:dyDescent="0.3"/>
  </sheetData>
  <mergeCells count="41">
    <mergeCell ref="A141:L141"/>
    <mergeCell ref="A144:L144"/>
    <mergeCell ref="A151:L151"/>
    <mergeCell ref="A157:L157"/>
    <mergeCell ref="A160:L160"/>
    <mergeCell ref="A107:L107"/>
    <mergeCell ref="A117:L117"/>
    <mergeCell ref="A121:L121"/>
    <mergeCell ref="A124:L124"/>
    <mergeCell ref="A133:L133"/>
    <mergeCell ref="A129:L129"/>
    <mergeCell ref="A136:L136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  <mergeCell ref="A68:L68"/>
    <mergeCell ref="K3:L3"/>
    <mergeCell ref="A5:L5"/>
    <mergeCell ref="A11:L11"/>
    <mergeCell ref="A14:L14"/>
    <mergeCell ref="A27:L27"/>
    <mergeCell ref="A39:L39"/>
    <mergeCell ref="A43:L43"/>
    <mergeCell ref="A48:L48"/>
    <mergeCell ref="A53:L53"/>
    <mergeCell ref="A60:L60"/>
    <mergeCell ref="A65:L65"/>
    <mergeCell ref="A101:L101"/>
    <mergeCell ref="A71:L71"/>
    <mergeCell ref="A74:L74"/>
    <mergeCell ref="A77:L77"/>
    <mergeCell ref="A81:L81"/>
    <mergeCell ref="A93:L93"/>
    <mergeCell ref="A96:L96"/>
  </mergeCells>
  <phoneticPr fontId="1" type="noConversion"/>
  <conditionalFormatting sqref="A5:M163">
    <cfRule type="containsText" dxfId="7" priority="1" stopIfTrue="1" operator="containsText" text=".">
      <formula>NOT(ISERROR(SEARCH(".",A5)))</formula>
    </cfRule>
    <cfRule type="notContainsText" dxfId="6" priority="2" stopIfTrue="1" operator="notContains" text=".">
      <formula>ISERROR(SEARCH(".",A5))</formula>
    </cfRule>
  </conditionalFormatting>
  <pageMargins left="0.65565131130262255" right="0.65565131130262255" top="0.85250170500341005" bottom="0.34722222222222221" header="6.9444444444444448E-2" footer="6.9444444444444448E-2"/>
  <pageSetup paperSize="9" scale="51" fitToHeight="0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view="pageBreakPreview" zoomScale="60" zoomScaleNormal="100" workbookViewId="0">
      <selection activeCell="H12" sqref="H12"/>
    </sheetView>
  </sheetViews>
  <sheetFormatPr defaultRowHeight="16.5" x14ac:dyDescent="0.3"/>
  <cols>
    <col min="1" max="1" width="12.625" style="3" customWidth="1"/>
    <col min="2" max="3" width="37.625" style="2" customWidth="1"/>
    <col min="4" max="4" width="5.625" style="3" customWidth="1"/>
    <col min="5" max="5" width="10.625" style="3" customWidth="1"/>
    <col min="6" max="13" width="16.625" style="4" customWidth="1"/>
    <col min="14" max="14" width="14.625" style="2" customWidth="1"/>
    <col min="15" max="18" width="8.625" hidden="1" customWidth="1"/>
  </cols>
  <sheetData>
    <row r="1" spans="1:18" ht="30" customHeight="1" x14ac:dyDescent="0.3">
      <c r="A1" s="36" t="s">
        <v>121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8" ht="30" customHeigh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8" ht="30" customHeight="1" x14ac:dyDescent="0.3">
      <c r="A3" s="45" t="s">
        <v>122</v>
      </c>
      <c r="B3" s="45" t="s">
        <v>3</v>
      </c>
      <c r="C3" s="45" t="s">
        <v>4</v>
      </c>
      <c r="D3" s="45" t="s">
        <v>5</v>
      </c>
      <c r="E3" s="45" t="s">
        <v>123</v>
      </c>
      <c r="F3" s="45" t="s">
        <v>124</v>
      </c>
      <c r="G3" s="45"/>
      <c r="H3" s="45" t="s">
        <v>125</v>
      </c>
      <c r="I3" s="45"/>
      <c r="J3" s="45" t="s">
        <v>126</v>
      </c>
      <c r="K3" s="45"/>
      <c r="L3" s="45" t="s">
        <v>127</v>
      </c>
      <c r="M3" s="45"/>
      <c r="N3" s="45" t="s">
        <v>98</v>
      </c>
    </row>
    <row r="4" spans="1:18" ht="30" customHeight="1" x14ac:dyDescent="0.3">
      <c r="A4" s="45"/>
      <c r="B4" s="45"/>
      <c r="C4" s="45"/>
      <c r="D4" s="45"/>
      <c r="E4" s="45"/>
      <c r="F4" s="26" t="s">
        <v>99</v>
      </c>
      <c r="G4" s="26" t="s">
        <v>100</v>
      </c>
      <c r="H4" s="26" t="s">
        <v>99</v>
      </c>
      <c r="I4" s="26" t="s">
        <v>100</v>
      </c>
      <c r="J4" s="26" t="s">
        <v>99</v>
      </c>
      <c r="K4" s="26" t="s">
        <v>100</v>
      </c>
      <c r="L4" s="26" t="s">
        <v>99</v>
      </c>
      <c r="M4" s="26" t="s">
        <v>100</v>
      </c>
      <c r="N4" s="45"/>
      <c r="O4" t="s">
        <v>101</v>
      </c>
      <c r="P4" t="s">
        <v>102</v>
      </c>
      <c r="Q4" t="s">
        <v>103</v>
      </c>
      <c r="R4" t="s">
        <v>104</v>
      </c>
    </row>
    <row r="5" spans="1:18" ht="30" customHeight="1" x14ac:dyDescent="0.3">
      <c r="A5" s="24" t="s">
        <v>128</v>
      </c>
      <c r="B5" s="27" t="s">
        <v>87</v>
      </c>
      <c r="C5" s="27" t="s">
        <v>129</v>
      </c>
      <c r="D5" s="24" t="s">
        <v>130</v>
      </c>
      <c r="E5" s="25">
        <v>1</v>
      </c>
      <c r="F5" s="5"/>
      <c r="G5" s="5"/>
      <c r="H5" s="5"/>
      <c r="I5" s="5"/>
      <c r="J5" s="5"/>
      <c r="K5" s="5"/>
      <c r="L5" s="5"/>
      <c r="M5" s="5"/>
      <c r="N5" s="27" t="s">
        <v>106</v>
      </c>
    </row>
    <row r="6" spans="1:18" ht="30" customHeight="1" x14ac:dyDescent="0.3">
      <c r="A6" s="24" t="s">
        <v>131</v>
      </c>
      <c r="B6" s="27" t="s">
        <v>132</v>
      </c>
      <c r="C6" s="27" t="s">
        <v>133</v>
      </c>
      <c r="D6" s="24" t="s">
        <v>130</v>
      </c>
      <c r="E6" s="25">
        <v>1</v>
      </c>
      <c r="F6" s="5"/>
      <c r="G6" s="5"/>
      <c r="H6" s="5"/>
      <c r="I6" s="5"/>
      <c r="J6" s="5"/>
      <c r="K6" s="5"/>
      <c r="L6" s="5"/>
      <c r="M6" s="5"/>
      <c r="N6" s="27" t="s">
        <v>120</v>
      </c>
    </row>
    <row r="7" spans="1:18" ht="30" customHeight="1" x14ac:dyDescent="0.3">
      <c r="A7" s="24" t="s">
        <v>422</v>
      </c>
      <c r="B7" s="27" t="s">
        <v>87</v>
      </c>
      <c r="C7" s="27" t="s">
        <v>134</v>
      </c>
      <c r="D7" s="24" t="s">
        <v>130</v>
      </c>
      <c r="E7" s="25">
        <v>1</v>
      </c>
      <c r="F7" s="5"/>
      <c r="G7" s="5"/>
      <c r="H7" s="5"/>
      <c r="I7" s="5"/>
      <c r="J7" s="5"/>
      <c r="K7" s="5"/>
      <c r="L7" s="5"/>
      <c r="M7" s="5"/>
      <c r="N7" s="27" t="s">
        <v>106</v>
      </c>
    </row>
    <row r="8" spans="1:18" ht="30" customHeight="1" x14ac:dyDescent="0.3">
      <c r="A8" s="24" t="s">
        <v>423</v>
      </c>
      <c r="B8" s="27" t="s">
        <v>363</v>
      </c>
      <c r="C8" s="27" t="s">
        <v>371</v>
      </c>
      <c r="D8" s="24" t="s">
        <v>130</v>
      </c>
      <c r="E8" s="25">
        <v>1</v>
      </c>
      <c r="F8" s="5"/>
      <c r="G8" s="5"/>
      <c r="H8" s="5"/>
      <c r="I8" s="5"/>
      <c r="J8" s="5"/>
      <c r="K8" s="5"/>
      <c r="L8" s="5"/>
      <c r="M8" s="5"/>
      <c r="N8" s="27" t="s">
        <v>369</v>
      </c>
    </row>
    <row r="9" spans="1:18" ht="30" customHeight="1" x14ac:dyDescent="0.3">
      <c r="A9" s="24" t="s">
        <v>414</v>
      </c>
      <c r="B9" s="27" t="s">
        <v>360</v>
      </c>
      <c r="C9" s="27" t="s">
        <v>372</v>
      </c>
      <c r="D9" s="24" t="s">
        <v>130</v>
      </c>
      <c r="E9" s="25">
        <v>1</v>
      </c>
      <c r="F9" s="5"/>
      <c r="G9" s="5"/>
      <c r="H9" s="5"/>
      <c r="I9" s="5"/>
      <c r="J9" s="5"/>
      <c r="K9" s="5"/>
      <c r="L9" s="5"/>
      <c r="M9" s="5"/>
      <c r="N9" s="27" t="s">
        <v>370</v>
      </c>
    </row>
  </sheetData>
  <mergeCells count="12">
    <mergeCell ref="J3:K3"/>
    <mergeCell ref="L3:M3"/>
    <mergeCell ref="A1:N1"/>
    <mergeCell ref="A2:N2"/>
    <mergeCell ref="A3:A4"/>
    <mergeCell ref="B3:B4"/>
    <mergeCell ref="C3:C4"/>
    <mergeCell ref="D3:D4"/>
    <mergeCell ref="E3:E4"/>
    <mergeCell ref="N3:N4"/>
    <mergeCell ref="F3:G3"/>
    <mergeCell ref="H3:I3"/>
  </mergeCells>
  <phoneticPr fontId="1" type="noConversion"/>
  <conditionalFormatting sqref="A5:N9">
    <cfRule type="containsText" dxfId="5" priority="1" stopIfTrue="1" operator="containsText" text=".">
      <formula>NOT(ISERROR(SEARCH(".",A5)))</formula>
    </cfRule>
    <cfRule type="notContainsText" dxfId="4" priority="2" stopIfTrue="1" operator="notContains" text=".">
      <formula>ISERROR(SEARCH(".",A5))</formula>
    </cfRule>
  </conditionalFormatting>
  <pageMargins left="0.65565131130262255" right="0.65565131130262255" top="0.85250170500341005" bottom="0.34722222222222221" header="6.9444444444444448E-2" footer="6.9444444444444448E-2"/>
  <pageSetup paperSize="9" scale="48" fitToHeight="0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view="pageBreakPreview" topLeftCell="A28" zoomScale="60" zoomScaleNormal="100" workbookViewId="0">
      <selection activeCell="E47" sqref="E47:L50"/>
    </sheetView>
  </sheetViews>
  <sheetFormatPr defaultRowHeight="16.5" x14ac:dyDescent="0.3"/>
  <cols>
    <col min="1" max="2" width="37.625" style="2" customWidth="1"/>
    <col min="3" max="3" width="5.625" style="3" customWidth="1"/>
    <col min="4" max="4" width="10.625" style="4" customWidth="1"/>
    <col min="5" max="12" width="16.625" style="4" customWidth="1"/>
    <col min="13" max="13" width="14.625" style="2" customWidth="1"/>
    <col min="14" max="17" width="8.625" hidden="1" customWidth="1"/>
  </cols>
  <sheetData>
    <row r="1" spans="1:17" ht="30" customHeight="1" x14ac:dyDescent="0.3">
      <c r="A1" s="36" t="s">
        <v>90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7" ht="30" customHeigh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7" ht="30" customHeight="1" x14ac:dyDescent="0.3">
      <c r="A3" s="45" t="s">
        <v>91</v>
      </c>
      <c r="B3" s="45" t="s">
        <v>92</v>
      </c>
      <c r="C3" s="45" t="s">
        <v>5</v>
      </c>
      <c r="D3" s="45" t="s">
        <v>93</v>
      </c>
      <c r="E3" s="45" t="s">
        <v>94</v>
      </c>
      <c r="F3" s="45"/>
      <c r="G3" s="45" t="s">
        <v>95</v>
      </c>
      <c r="H3" s="45"/>
      <c r="I3" s="45" t="s">
        <v>96</v>
      </c>
      <c r="J3" s="45"/>
      <c r="K3" s="45" t="s">
        <v>97</v>
      </c>
      <c r="L3" s="45"/>
      <c r="M3" s="45" t="s">
        <v>98</v>
      </c>
    </row>
    <row r="4" spans="1:17" ht="30" customHeight="1" x14ac:dyDescent="0.3">
      <c r="A4" s="45"/>
      <c r="B4" s="45"/>
      <c r="C4" s="45"/>
      <c r="D4" s="45"/>
      <c r="E4" s="26" t="s">
        <v>99</v>
      </c>
      <c r="F4" s="26" t="s">
        <v>100</v>
      </c>
      <c r="G4" s="26" t="s">
        <v>99</v>
      </c>
      <c r="H4" s="26" t="s">
        <v>100</v>
      </c>
      <c r="I4" s="26" t="s">
        <v>99</v>
      </c>
      <c r="J4" s="26" t="s">
        <v>100</v>
      </c>
      <c r="K4" s="26" t="s">
        <v>99</v>
      </c>
      <c r="L4" s="26" t="s">
        <v>100</v>
      </c>
      <c r="M4" s="45"/>
      <c r="N4" t="s">
        <v>101</v>
      </c>
      <c r="O4" t="s">
        <v>102</v>
      </c>
      <c r="P4" t="s">
        <v>103</v>
      </c>
      <c r="Q4" t="s">
        <v>104</v>
      </c>
    </row>
    <row r="5" spans="1:17" ht="30" customHeight="1" x14ac:dyDescent="0.3">
      <c r="A5" s="46" t="s">
        <v>105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27" t="s">
        <v>106</v>
      </c>
    </row>
    <row r="6" spans="1:17" ht="30" customHeight="1" x14ac:dyDescent="0.3">
      <c r="A6" s="27" t="s">
        <v>107</v>
      </c>
      <c r="B6" s="28"/>
      <c r="C6" s="24" t="s">
        <v>108</v>
      </c>
      <c r="D6" s="5"/>
      <c r="E6" s="5"/>
      <c r="F6" s="5"/>
      <c r="G6" s="5"/>
      <c r="H6" s="5"/>
      <c r="I6" s="5"/>
      <c r="J6" s="5"/>
      <c r="K6" s="5"/>
      <c r="L6" s="5"/>
      <c r="M6" s="28"/>
    </row>
    <row r="7" spans="1:17" ht="30" customHeight="1" x14ac:dyDescent="0.3">
      <c r="A7" s="27" t="s">
        <v>87</v>
      </c>
      <c r="B7" s="27" t="s">
        <v>88</v>
      </c>
      <c r="C7" s="24" t="s">
        <v>83</v>
      </c>
      <c r="D7" s="5">
        <v>2.298E-4</v>
      </c>
      <c r="E7" s="5"/>
      <c r="F7" s="5"/>
      <c r="G7" s="5"/>
      <c r="H7" s="5"/>
      <c r="I7" s="5"/>
      <c r="J7" s="5"/>
      <c r="K7" s="5"/>
      <c r="L7" s="5"/>
      <c r="M7" s="28"/>
      <c r="O7" s="1" t="s">
        <v>109</v>
      </c>
      <c r="P7" s="1" t="s">
        <v>110</v>
      </c>
      <c r="Q7">
        <v>1</v>
      </c>
    </row>
    <row r="8" spans="1:17" ht="30" customHeight="1" x14ac:dyDescent="0.3">
      <c r="A8" s="24" t="s">
        <v>111</v>
      </c>
      <c r="B8" s="28"/>
      <c r="C8" s="24" t="s">
        <v>108</v>
      </c>
      <c r="D8" s="5"/>
      <c r="E8" s="5"/>
      <c r="F8" s="5"/>
      <c r="G8" s="5"/>
      <c r="H8" s="5"/>
      <c r="I8" s="5"/>
      <c r="J8" s="5"/>
      <c r="K8" s="5"/>
      <c r="L8" s="5"/>
      <c r="M8" s="28"/>
    </row>
    <row r="9" spans="1:17" ht="30" customHeight="1" x14ac:dyDescent="0.3">
      <c r="A9" s="27" t="s">
        <v>112</v>
      </c>
      <c r="B9" s="28"/>
      <c r="C9" s="24" t="s">
        <v>108</v>
      </c>
      <c r="D9" s="5"/>
      <c r="E9" s="5"/>
      <c r="F9" s="5"/>
      <c r="G9" s="5"/>
      <c r="H9" s="5"/>
      <c r="I9" s="5"/>
      <c r="J9" s="5"/>
      <c r="K9" s="5"/>
      <c r="L9" s="5"/>
      <c r="M9" s="28"/>
    </row>
    <row r="10" spans="1:17" ht="30" customHeight="1" x14ac:dyDescent="0.3">
      <c r="A10" s="27" t="s">
        <v>20</v>
      </c>
      <c r="B10" s="27" t="s">
        <v>21</v>
      </c>
      <c r="C10" s="24" t="s">
        <v>22</v>
      </c>
      <c r="D10" s="5">
        <v>3.8</v>
      </c>
      <c r="E10" s="5"/>
      <c r="F10" s="5"/>
      <c r="G10" s="5"/>
      <c r="H10" s="5"/>
      <c r="I10" s="5"/>
      <c r="J10" s="5"/>
      <c r="K10" s="5"/>
      <c r="L10" s="5"/>
      <c r="M10" s="28"/>
      <c r="O10" s="1" t="s">
        <v>113</v>
      </c>
      <c r="P10" s="1" t="s">
        <v>110</v>
      </c>
      <c r="Q10">
        <v>1</v>
      </c>
    </row>
    <row r="11" spans="1:17" ht="30" customHeight="1" x14ac:dyDescent="0.3">
      <c r="A11" s="27" t="s">
        <v>114</v>
      </c>
      <c r="B11" s="28" t="str">
        <f>"주연료비의 " &amp; N11*100 &amp; "%"</f>
        <v>주연료비의 39%</v>
      </c>
      <c r="C11" s="24" t="s">
        <v>115</v>
      </c>
      <c r="D11" s="5">
        <v>1</v>
      </c>
      <c r="E11" s="5"/>
      <c r="F11" s="5"/>
      <c r="G11" s="5"/>
      <c r="H11" s="5"/>
      <c r="I11" s="5"/>
      <c r="J11" s="5"/>
      <c r="K11" s="5"/>
      <c r="L11" s="5"/>
      <c r="M11" s="28"/>
      <c r="N11">
        <v>0.39</v>
      </c>
      <c r="P11" s="1" t="s">
        <v>110</v>
      </c>
      <c r="Q11">
        <v>1</v>
      </c>
    </row>
    <row r="12" spans="1:17" ht="30" customHeight="1" x14ac:dyDescent="0.3">
      <c r="A12" s="24" t="s">
        <v>111</v>
      </c>
      <c r="B12" s="28"/>
      <c r="C12" s="24" t="s">
        <v>108</v>
      </c>
      <c r="D12" s="5"/>
      <c r="E12" s="5"/>
      <c r="F12" s="5"/>
      <c r="G12" s="5"/>
      <c r="H12" s="5"/>
      <c r="I12" s="5"/>
      <c r="J12" s="5"/>
      <c r="K12" s="5"/>
      <c r="L12" s="5"/>
      <c r="M12" s="28"/>
    </row>
    <row r="13" spans="1:17" ht="30" customHeight="1" x14ac:dyDescent="0.3">
      <c r="A13" s="27" t="s">
        <v>116</v>
      </c>
      <c r="B13" s="28"/>
      <c r="C13" s="24" t="s">
        <v>108</v>
      </c>
      <c r="D13" s="5"/>
      <c r="E13" s="5"/>
      <c r="F13" s="5"/>
      <c r="G13" s="5"/>
      <c r="H13" s="5"/>
      <c r="I13" s="5"/>
      <c r="J13" s="5"/>
      <c r="K13" s="5"/>
      <c r="L13" s="5"/>
      <c r="M13" s="28"/>
    </row>
    <row r="14" spans="1:17" ht="30" customHeight="1" x14ac:dyDescent="0.3">
      <c r="A14" s="27" t="s">
        <v>71</v>
      </c>
      <c r="B14" s="27" t="s">
        <v>72</v>
      </c>
      <c r="C14" s="24" t="s">
        <v>73</v>
      </c>
      <c r="D14" s="5">
        <v>0.2083333</v>
      </c>
      <c r="E14" s="5"/>
      <c r="F14" s="5"/>
      <c r="G14" s="5"/>
      <c r="H14" s="5"/>
      <c r="I14" s="5"/>
      <c r="J14" s="5"/>
      <c r="K14" s="5"/>
      <c r="L14" s="5"/>
      <c r="M14" s="28"/>
      <c r="O14" s="1" t="s">
        <v>117</v>
      </c>
      <c r="P14" s="1" t="s">
        <v>110</v>
      </c>
      <c r="Q14">
        <v>1</v>
      </c>
    </row>
    <row r="15" spans="1:17" ht="30" customHeight="1" x14ac:dyDescent="0.3">
      <c r="A15" s="24" t="s">
        <v>111</v>
      </c>
      <c r="B15" s="28"/>
      <c r="C15" s="24" t="s">
        <v>108</v>
      </c>
      <c r="D15" s="5"/>
      <c r="E15" s="5"/>
      <c r="F15" s="5"/>
      <c r="G15" s="5"/>
      <c r="H15" s="5"/>
      <c r="I15" s="5"/>
      <c r="J15" s="5"/>
      <c r="K15" s="5"/>
      <c r="L15" s="5"/>
      <c r="M15" s="28"/>
    </row>
    <row r="16" spans="1:17" ht="30" customHeight="1" x14ac:dyDescent="0.3">
      <c r="A16" s="7" t="s">
        <v>118</v>
      </c>
      <c r="B16" s="8"/>
      <c r="C16" s="9"/>
      <c r="D16" s="10"/>
      <c r="E16" s="5"/>
      <c r="F16" s="10"/>
      <c r="G16" s="5"/>
      <c r="H16" s="10"/>
      <c r="I16" s="5"/>
      <c r="J16" s="10"/>
      <c r="K16" s="5"/>
      <c r="L16" s="10"/>
      <c r="M16" s="8"/>
    </row>
    <row r="17" spans="1:17" ht="30" customHeight="1" x14ac:dyDescent="0.3">
      <c r="A17" s="46" t="s">
        <v>119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27" t="s">
        <v>120</v>
      </c>
    </row>
    <row r="18" spans="1:17" ht="30" customHeight="1" x14ac:dyDescent="0.3">
      <c r="A18" s="27" t="s">
        <v>107</v>
      </c>
      <c r="B18" s="28"/>
      <c r="C18" s="24" t="s">
        <v>108</v>
      </c>
      <c r="D18" s="5"/>
      <c r="E18" s="5"/>
      <c r="F18" s="5"/>
      <c r="G18" s="5"/>
      <c r="H18" s="5"/>
      <c r="I18" s="5"/>
      <c r="J18" s="5"/>
      <c r="K18" s="5"/>
      <c r="L18" s="5"/>
      <c r="M18" s="28"/>
    </row>
    <row r="19" spans="1:17" ht="30" customHeight="1" x14ac:dyDescent="0.3">
      <c r="A19" s="27" t="s">
        <v>82</v>
      </c>
      <c r="B19" s="27" t="s">
        <v>362</v>
      </c>
      <c r="C19" s="24" t="s">
        <v>83</v>
      </c>
      <c r="D19" s="5">
        <v>2.362E-4</v>
      </c>
      <c r="E19" s="5"/>
      <c r="F19" s="5"/>
      <c r="G19" s="5"/>
      <c r="H19" s="5"/>
      <c r="I19" s="5"/>
      <c r="J19" s="5"/>
      <c r="K19" s="5"/>
      <c r="L19" s="5"/>
      <c r="M19" s="28"/>
      <c r="O19" s="1" t="s">
        <v>109</v>
      </c>
      <c r="P19" s="1" t="s">
        <v>110</v>
      </c>
      <c r="Q19">
        <v>1</v>
      </c>
    </row>
    <row r="20" spans="1:17" ht="30" customHeight="1" x14ac:dyDescent="0.3">
      <c r="A20" s="24" t="s">
        <v>111</v>
      </c>
      <c r="B20" s="28"/>
      <c r="C20" s="24" t="s">
        <v>108</v>
      </c>
      <c r="D20" s="5"/>
      <c r="E20" s="5"/>
      <c r="F20" s="5"/>
      <c r="G20" s="5"/>
      <c r="H20" s="5"/>
      <c r="I20" s="5"/>
      <c r="J20" s="5"/>
      <c r="K20" s="5"/>
      <c r="L20" s="5"/>
      <c r="M20" s="28"/>
    </row>
    <row r="21" spans="1:17" ht="30" customHeight="1" x14ac:dyDescent="0.3">
      <c r="A21" s="7" t="s">
        <v>118</v>
      </c>
      <c r="B21" s="8"/>
      <c r="C21" s="9"/>
      <c r="D21" s="10"/>
      <c r="E21" s="5"/>
      <c r="F21" s="10"/>
      <c r="G21" s="5"/>
      <c r="H21" s="10"/>
      <c r="I21" s="5"/>
      <c r="J21" s="10"/>
      <c r="K21" s="5"/>
      <c r="L21" s="10"/>
      <c r="M21" s="8"/>
    </row>
    <row r="22" spans="1:17" ht="30" customHeight="1" x14ac:dyDescent="0.3">
      <c r="A22" s="46" t="s">
        <v>419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27" t="s">
        <v>106</v>
      </c>
    </row>
    <row r="23" spans="1:17" ht="30" customHeight="1" x14ac:dyDescent="0.3">
      <c r="A23" s="27" t="s">
        <v>107</v>
      </c>
      <c r="B23" s="28"/>
      <c r="C23" s="24" t="s">
        <v>108</v>
      </c>
      <c r="D23" s="5"/>
      <c r="E23" s="5"/>
      <c r="F23" s="5"/>
      <c r="G23" s="5"/>
      <c r="H23" s="5"/>
      <c r="I23" s="5"/>
      <c r="J23" s="5"/>
      <c r="K23" s="5"/>
      <c r="L23" s="5"/>
      <c r="M23" s="28"/>
    </row>
    <row r="24" spans="1:17" ht="30" customHeight="1" x14ac:dyDescent="0.3">
      <c r="A24" s="27" t="s">
        <v>87</v>
      </c>
      <c r="B24" s="27" t="s">
        <v>89</v>
      </c>
      <c r="C24" s="24" t="s">
        <v>83</v>
      </c>
      <c r="D24" s="5">
        <v>2.298E-4</v>
      </c>
      <c r="E24" s="5"/>
      <c r="F24" s="5"/>
      <c r="G24" s="5"/>
      <c r="H24" s="5"/>
      <c r="I24" s="5"/>
      <c r="J24" s="5"/>
      <c r="K24" s="5"/>
      <c r="L24" s="5"/>
      <c r="M24" s="28"/>
      <c r="O24" s="1" t="s">
        <v>109</v>
      </c>
      <c r="P24" s="1" t="s">
        <v>110</v>
      </c>
      <c r="Q24">
        <v>1</v>
      </c>
    </row>
    <row r="25" spans="1:17" ht="30" customHeight="1" x14ac:dyDescent="0.3">
      <c r="A25" s="24" t="s">
        <v>111</v>
      </c>
      <c r="B25" s="28"/>
      <c r="C25" s="24" t="s">
        <v>108</v>
      </c>
      <c r="D25" s="5"/>
      <c r="E25" s="5"/>
      <c r="F25" s="5"/>
      <c r="G25" s="5"/>
      <c r="H25" s="5"/>
      <c r="I25" s="5"/>
      <c r="J25" s="5"/>
      <c r="K25" s="5"/>
      <c r="L25" s="5"/>
      <c r="M25" s="28"/>
    </row>
    <row r="26" spans="1:17" ht="30" customHeight="1" x14ac:dyDescent="0.3">
      <c r="A26" s="27" t="s">
        <v>112</v>
      </c>
      <c r="B26" s="28"/>
      <c r="C26" s="24" t="s">
        <v>108</v>
      </c>
      <c r="D26" s="5"/>
      <c r="E26" s="5"/>
      <c r="F26" s="5"/>
      <c r="G26" s="5"/>
      <c r="H26" s="5"/>
      <c r="I26" s="5"/>
      <c r="J26" s="5"/>
      <c r="K26" s="5"/>
      <c r="L26" s="5"/>
      <c r="M26" s="28"/>
    </row>
    <row r="27" spans="1:17" ht="30" customHeight="1" x14ac:dyDescent="0.3">
      <c r="A27" s="27" t="s">
        <v>20</v>
      </c>
      <c r="B27" s="27" t="s">
        <v>21</v>
      </c>
      <c r="C27" s="24" t="s">
        <v>22</v>
      </c>
      <c r="D27" s="5">
        <v>5.4</v>
      </c>
      <c r="E27" s="5"/>
      <c r="F27" s="5"/>
      <c r="G27" s="5"/>
      <c r="H27" s="5"/>
      <c r="I27" s="5"/>
      <c r="J27" s="5"/>
      <c r="K27" s="5"/>
      <c r="L27" s="5"/>
      <c r="M27" s="28"/>
      <c r="O27" s="1" t="s">
        <v>113</v>
      </c>
      <c r="P27" s="1" t="s">
        <v>110</v>
      </c>
      <c r="Q27">
        <v>1</v>
      </c>
    </row>
    <row r="28" spans="1:17" ht="30" customHeight="1" x14ac:dyDescent="0.3">
      <c r="A28" s="27" t="s">
        <v>114</v>
      </c>
      <c r="B28" s="28" t="str">
        <f>"주연료비의 " &amp; N28*100 &amp; "%"</f>
        <v>주연료비의 39%</v>
      </c>
      <c r="C28" s="24" t="s">
        <v>115</v>
      </c>
      <c r="D28" s="5">
        <v>1</v>
      </c>
      <c r="E28" s="5"/>
      <c r="F28" s="5"/>
      <c r="G28" s="5"/>
      <c r="H28" s="5"/>
      <c r="I28" s="5"/>
      <c r="J28" s="5"/>
      <c r="K28" s="5"/>
      <c r="L28" s="5"/>
      <c r="M28" s="28"/>
      <c r="N28">
        <v>0.39</v>
      </c>
      <c r="P28" s="1" t="s">
        <v>110</v>
      </c>
      <c r="Q28">
        <v>1</v>
      </c>
    </row>
    <row r="29" spans="1:17" ht="30" customHeight="1" x14ac:dyDescent="0.3">
      <c r="A29" s="24" t="s">
        <v>111</v>
      </c>
      <c r="B29" s="28"/>
      <c r="C29" s="24" t="s">
        <v>108</v>
      </c>
      <c r="D29" s="5"/>
      <c r="E29" s="5"/>
      <c r="F29" s="5"/>
      <c r="G29" s="5"/>
      <c r="H29" s="5"/>
      <c r="I29" s="5"/>
      <c r="J29" s="5"/>
      <c r="K29" s="5"/>
      <c r="L29" s="5"/>
      <c r="M29" s="28"/>
    </row>
    <row r="30" spans="1:17" ht="30" customHeight="1" x14ac:dyDescent="0.3">
      <c r="A30" s="27" t="s">
        <v>116</v>
      </c>
      <c r="B30" s="28"/>
      <c r="C30" s="24" t="s">
        <v>108</v>
      </c>
      <c r="D30" s="5"/>
      <c r="E30" s="5"/>
      <c r="F30" s="5"/>
      <c r="G30" s="5"/>
      <c r="H30" s="5"/>
      <c r="I30" s="5"/>
      <c r="J30" s="5"/>
      <c r="K30" s="5"/>
      <c r="L30" s="5"/>
      <c r="M30" s="28"/>
    </row>
    <row r="31" spans="1:17" ht="30" customHeight="1" x14ac:dyDescent="0.3">
      <c r="A31" s="27" t="s">
        <v>71</v>
      </c>
      <c r="B31" s="27" t="s">
        <v>72</v>
      </c>
      <c r="C31" s="24" t="s">
        <v>73</v>
      </c>
      <c r="D31" s="5">
        <v>0.2083333</v>
      </c>
      <c r="E31" s="5"/>
      <c r="F31" s="5"/>
      <c r="G31" s="5"/>
      <c r="H31" s="5"/>
      <c r="I31" s="5"/>
      <c r="J31" s="5"/>
      <c r="K31" s="5"/>
      <c r="L31" s="5"/>
      <c r="M31" s="28"/>
      <c r="O31" s="1" t="s">
        <v>117</v>
      </c>
      <c r="P31" s="1" t="s">
        <v>110</v>
      </c>
      <c r="Q31">
        <v>1</v>
      </c>
    </row>
    <row r="32" spans="1:17" ht="30" customHeight="1" x14ac:dyDescent="0.3">
      <c r="A32" s="24" t="s">
        <v>111</v>
      </c>
      <c r="B32" s="28"/>
      <c r="C32" s="24" t="s">
        <v>108</v>
      </c>
      <c r="D32" s="5"/>
      <c r="E32" s="5"/>
      <c r="F32" s="5"/>
      <c r="G32" s="5"/>
      <c r="H32" s="5"/>
      <c r="I32" s="5"/>
      <c r="J32" s="5"/>
      <c r="K32" s="5"/>
      <c r="L32" s="5"/>
      <c r="M32" s="28"/>
    </row>
    <row r="33" spans="1:17" ht="30" customHeight="1" x14ac:dyDescent="0.3">
      <c r="A33" s="7" t="s">
        <v>118</v>
      </c>
      <c r="B33" s="8"/>
      <c r="C33" s="9"/>
      <c r="D33" s="10"/>
      <c r="E33" s="5"/>
      <c r="F33" s="10">
        <f>ROUNDDOWN(SUMIF(Q23:Q32, "1", F23:F32), 0)</f>
        <v>0</v>
      </c>
      <c r="G33" s="5"/>
      <c r="H33" s="10">
        <f>ROUNDDOWN(SUMIF(Q23:Q32, "1", H23:H32), 0)</f>
        <v>0</v>
      </c>
      <c r="I33" s="5"/>
      <c r="J33" s="10">
        <f>ROUNDDOWN(SUMIF(Q23:Q32, "1", J23:J32), 0)</f>
        <v>0</v>
      </c>
      <c r="K33" s="5"/>
      <c r="L33" s="10">
        <f>F33+H33+J33</f>
        <v>0</v>
      </c>
      <c r="M33" s="8"/>
    </row>
    <row r="34" spans="1:17" ht="30" customHeight="1" x14ac:dyDescent="0.3">
      <c r="A34" s="46" t="s">
        <v>420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27" t="s">
        <v>369</v>
      </c>
    </row>
    <row r="35" spans="1:17" ht="30" customHeight="1" x14ac:dyDescent="0.3">
      <c r="A35" s="27" t="s">
        <v>107</v>
      </c>
      <c r="B35" s="28"/>
      <c r="C35" s="24" t="s">
        <v>108</v>
      </c>
      <c r="D35" s="5"/>
      <c r="E35" s="5"/>
      <c r="F35" s="5"/>
      <c r="G35" s="5"/>
      <c r="H35" s="5"/>
      <c r="I35" s="5"/>
      <c r="J35" s="5"/>
      <c r="K35" s="5"/>
      <c r="L35" s="5"/>
      <c r="M35" s="28"/>
    </row>
    <row r="36" spans="1:17" ht="30" customHeight="1" x14ac:dyDescent="0.3">
      <c r="A36" s="27" t="s">
        <v>363</v>
      </c>
      <c r="B36" s="27" t="s">
        <v>364</v>
      </c>
      <c r="C36" s="24" t="s">
        <v>83</v>
      </c>
      <c r="D36" s="5">
        <v>6.3540000000000005E-4</v>
      </c>
      <c r="E36" s="5"/>
      <c r="F36" s="5"/>
      <c r="G36" s="5"/>
      <c r="H36" s="5"/>
      <c r="I36" s="5"/>
      <c r="J36" s="5"/>
      <c r="K36" s="5"/>
      <c r="L36" s="5"/>
      <c r="M36" s="28"/>
      <c r="O36" s="1" t="s">
        <v>109</v>
      </c>
      <c r="P36" s="1" t="s">
        <v>110</v>
      </c>
      <c r="Q36">
        <v>1</v>
      </c>
    </row>
    <row r="37" spans="1:17" ht="30" customHeight="1" x14ac:dyDescent="0.3">
      <c r="A37" s="24" t="s">
        <v>111</v>
      </c>
      <c r="B37" s="28"/>
      <c r="C37" s="24" t="s">
        <v>108</v>
      </c>
      <c r="D37" s="5"/>
      <c r="E37" s="5"/>
      <c r="F37" s="5"/>
      <c r="G37" s="5"/>
      <c r="H37" s="5"/>
      <c r="I37" s="5"/>
      <c r="J37" s="5"/>
      <c r="K37" s="5"/>
      <c r="L37" s="5"/>
      <c r="M37" s="28"/>
    </row>
    <row r="38" spans="1:17" ht="30" customHeight="1" x14ac:dyDescent="0.3">
      <c r="A38" s="27" t="s">
        <v>112</v>
      </c>
      <c r="B38" s="28"/>
      <c r="C38" s="24" t="s">
        <v>108</v>
      </c>
      <c r="D38" s="5"/>
      <c r="E38" s="5"/>
      <c r="F38" s="5"/>
      <c r="G38" s="5"/>
      <c r="H38" s="5"/>
      <c r="I38" s="5"/>
      <c r="J38" s="5"/>
      <c r="K38" s="5"/>
      <c r="L38" s="5"/>
      <c r="M38" s="28"/>
    </row>
    <row r="39" spans="1:17" ht="30" customHeight="1" x14ac:dyDescent="0.3">
      <c r="A39" s="27" t="s">
        <v>344</v>
      </c>
      <c r="B39" s="27" t="s">
        <v>345</v>
      </c>
      <c r="C39" s="24" t="s">
        <v>22</v>
      </c>
      <c r="D39" s="5">
        <v>5.6</v>
      </c>
      <c r="E39" s="5"/>
      <c r="F39" s="5"/>
      <c r="G39" s="5"/>
      <c r="H39" s="5"/>
      <c r="I39" s="5"/>
      <c r="J39" s="5"/>
      <c r="K39" s="5"/>
      <c r="L39" s="5"/>
      <c r="M39" s="28"/>
      <c r="O39" s="1" t="s">
        <v>113</v>
      </c>
      <c r="P39" s="1" t="s">
        <v>110</v>
      </c>
      <c r="Q39">
        <v>1</v>
      </c>
    </row>
    <row r="40" spans="1:17" ht="30" customHeight="1" x14ac:dyDescent="0.3">
      <c r="A40" s="27" t="s">
        <v>114</v>
      </c>
      <c r="B40" s="28" t="str">
        <f>"주연료비의 " &amp; N40*100 &amp; "%"</f>
        <v>주연료비의 20%</v>
      </c>
      <c r="C40" s="24" t="s">
        <v>115</v>
      </c>
      <c r="D40" s="5">
        <v>1</v>
      </c>
      <c r="E40" s="5"/>
      <c r="F40" s="5"/>
      <c r="G40" s="5"/>
      <c r="H40" s="5"/>
      <c r="I40" s="5"/>
      <c r="J40" s="5"/>
      <c r="K40" s="5"/>
      <c r="L40" s="5"/>
      <c r="M40" s="28"/>
      <c r="N40">
        <v>0.2</v>
      </c>
      <c r="P40" s="1" t="s">
        <v>110</v>
      </c>
      <c r="Q40">
        <v>1</v>
      </c>
    </row>
    <row r="41" spans="1:17" ht="30" customHeight="1" x14ac:dyDescent="0.3">
      <c r="A41" s="24" t="s">
        <v>111</v>
      </c>
      <c r="B41" s="28"/>
      <c r="C41" s="24" t="s">
        <v>108</v>
      </c>
      <c r="D41" s="5"/>
      <c r="E41" s="5"/>
      <c r="F41" s="5"/>
      <c r="G41" s="5"/>
      <c r="H41" s="5"/>
      <c r="I41" s="5"/>
      <c r="J41" s="5"/>
      <c r="K41" s="5"/>
      <c r="L41" s="5"/>
      <c r="M41" s="28"/>
    </row>
    <row r="42" spans="1:17" ht="30" customHeight="1" x14ac:dyDescent="0.3">
      <c r="A42" s="27" t="s">
        <v>116</v>
      </c>
      <c r="B42" s="28"/>
      <c r="C42" s="24" t="s">
        <v>108</v>
      </c>
      <c r="D42" s="5"/>
      <c r="E42" s="5"/>
      <c r="F42" s="5"/>
      <c r="G42" s="5"/>
      <c r="H42" s="5"/>
      <c r="I42" s="5"/>
      <c r="J42" s="5"/>
      <c r="K42" s="5"/>
      <c r="L42" s="5"/>
      <c r="M42" s="28"/>
    </row>
    <row r="43" spans="1:17" ht="30" customHeight="1" x14ac:dyDescent="0.3">
      <c r="A43" s="27" t="s">
        <v>348</v>
      </c>
      <c r="B43" s="28"/>
      <c r="C43" s="24" t="s">
        <v>73</v>
      </c>
      <c r="D43" s="5">
        <v>0.2083333</v>
      </c>
      <c r="E43" s="5"/>
      <c r="F43" s="5"/>
      <c r="G43" s="5"/>
      <c r="H43" s="5"/>
      <c r="I43" s="5"/>
      <c r="J43" s="5"/>
      <c r="K43" s="5"/>
      <c r="L43" s="5"/>
      <c r="M43" s="28"/>
      <c r="O43" s="1" t="s">
        <v>117</v>
      </c>
      <c r="P43" s="1" t="s">
        <v>110</v>
      </c>
      <c r="Q43">
        <v>1</v>
      </c>
    </row>
    <row r="44" spans="1:17" ht="30" customHeight="1" x14ac:dyDescent="0.3">
      <c r="A44" s="24" t="s">
        <v>111</v>
      </c>
      <c r="B44" s="28"/>
      <c r="C44" s="24" t="s">
        <v>108</v>
      </c>
      <c r="D44" s="5"/>
      <c r="E44" s="5"/>
      <c r="F44" s="5"/>
      <c r="G44" s="5"/>
      <c r="H44" s="5"/>
      <c r="I44" s="5"/>
      <c r="J44" s="5"/>
      <c r="K44" s="5"/>
      <c r="L44" s="5"/>
      <c r="M44" s="28"/>
    </row>
    <row r="45" spans="1:17" ht="30" customHeight="1" x14ac:dyDescent="0.3">
      <c r="A45" s="7" t="s">
        <v>118</v>
      </c>
      <c r="B45" s="8"/>
      <c r="C45" s="9"/>
      <c r="D45" s="10"/>
      <c r="E45" s="5"/>
      <c r="F45" s="10"/>
      <c r="G45" s="5"/>
      <c r="H45" s="10"/>
      <c r="I45" s="5"/>
      <c r="J45" s="10"/>
      <c r="K45" s="5"/>
      <c r="L45" s="10"/>
      <c r="M45" s="8"/>
    </row>
    <row r="46" spans="1:17" ht="30" customHeight="1" x14ac:dyDescent="0.3">
      <c r="A46" s="46" t="s">
        <v>421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27" t="s">
        <v>370</v>
      </c>
    </row>
    <row r="47" spans="1:17" ht="30" customHeight="1" x14ac:dyDescent="0.3">
      <c r="A47" s="27" t="s">
        <v>107</v>
      </c>
      <c r="B47" s="28"/>
      <c r="C47" s="24" t="s">
        <v>108</v>
      </c>
      <c r="D47" s="5"/>
      <c r="E47" s="5"/>
      <c r="F47" s="5"/>
      <c r="G47" s="5"/>
      <c r="H47" s="5"/>
      <c r="I47" s="5"/>
      <c r="J47" s="5"/>
      <c r="K47" s="5"/>
      <c r="L47" s="5"/>
      <c r="M47" s="28"/>
    </row>
    <row r="48" spans="1:17" ht="30" customHeight="1" x14ac:dyDescent="0.3">
      <c r="A48" s="27" t="s">
        <v>360</v>
      </c>
      <c r="B48" s="27" t="s">
        <v>361</v>
      </c>
      <c r="C48" s="24" t="s">
        <v>83</v>
      </c>
      <c r="D48" s="5">
        <v>2.5000000000000001E-4</v>
      </c>
      <c r="E48" s="5"/>
      <c r="F48" s="5"/>
      <c r="G48" s="5"/>
      <c r="H48" s="5"/>
      <c r="I48" s="5"/>
      <c r="J48" s="5"/>
      <c r="K48" s="5"/>
      <c r="L48" s="5"/>
      <c r="M48" s="28"/>
      <c r="O48" s="1" t="s">
        <v>109</v>
      </c>
      <c r="P48" s="1" t="s">
        <v>110</v>
      </c>
      <c r="Q48">
        <v>1</v>
      </c>
    </row>
    <row r="49" spans="1:13" ht="30" customHeight="1" x14ac:dyDescent="0.3">
      <c r="A49" s="24" t="s">
        <v>111</v>
      </c>
      <c r="B49" s="28"/>
      <c r="C49" s="24" t="s">
        <v>108</v>
      </c>
      <c r="D49" s="5"/>
      <c r="E49" s="5"/>
      <c r="F49" s="5"/>
      <c r="G49" s="5"/>
      <c r="H49" s="5"/>
      <c r="I49" s="5"/>
      <c r="J49" s="5"/>
      <c r="K49" s="5"/>
      <c r="L49" s="5"/>
      <c r="M49" s="28"/>
    </row>
    <row r="50" spans="1:13" ht="30" customHeight="1" x14ac:dyDescent="0.3">
      <c r="A50" s="7" t="s">
        <v>118</v>
      </c>
      <c r="B50" s="8"/>
      <c r="C50" s="9"/>
      <c r="D50" s="10"/>
      <c r="E50" s="5"/>
      <c r="F50" s="10"/>
      <c r="G50" s="5"/>
      <c r="H50" s="10"/>
      <c r="I50" s="5"/>
      <c r="J50" s="10"/>
      <c r="K50" s="5"/>
      <c r="L50" s="10"/>
      <c r="M50" s="8"/>
    </row>
  </sheetData>
  <mergeCells count="16">
    <mergeCell ref="A34:L34"/>
    <mergeCell ref="A46:L46"/>
    <mergeCell ref="K3:L3"/>
    <mergeCell ref="A5:L5"/>
    <mergeCell ref="A17:L17"/>
    <mergeCell ref="A22:L22"/>
    <mergeCell ref="A1:M1"/>
    <mergeCell ref="A2:M2"/>
    <mergeCell ref="A3:A4"/>
    <mergeCell ref="B3:B4"/>
    <mergeCell ref="C3:C4"/>
    <mergeCell ref="D3:D4"/>
    <mergeCell ref="M3:M4"/>
    <mergeCell ref="E3:F3"/>
    <mergeCell ref="G3:H3"/>
    <mergeCell ref="I3:J3"/>
  </mergeCells>
  <phoneticPr fontId="1" type="noConversion"/>
  <conditionalFormatting sqref="A5:M50">
    <cfRule type="containsText" dxfId="3" priority="1" stopIfTrue="1" operator="containsText" text=".">
      <formula>NOT(ISERROR(SEARCH(".",A5)))</formula>
    </cfRule>
    <cfRule type="notContainsText" dxfId="2" priority="2" stopIfTrue="1" operator="notContains" text=".">
      <formula>ISERROR(SEARCH(".",A5))</formula>
    </cfRule>
  </conditionalFormatting>
  <pageMargins left="0.65565131130262255" right="0.65565131130262255" top="0.85250170500341005" bottom="0.34722222222222221" header="6.9444444444444448E-2" footer="6.9444444444444448E-2"/>
  <pageSetup paperSize="9" scale="51" fitToHeight="0" orientation="landscape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view="pageBreakPreview" zoomScale="60" zoomScaleNormal="100" workbookViewId="0">
      <selection activeCell="D6" sqref="D6"/>
    </sheetView>
  </sheetViews>
  <sheetFormatPr defaultRowHeight="16.5" x14ac:dyDescent="0.3"/>
  <cols>
    <col min="1" max="1" width="35.625" style="2" customWidth="1"/>
    <col min="2" max="2" width="37.625" style="2" customWidth="1"/>
    <col min="3" max="3" width="6.625" style="3" customWidth="1"/>
    <col min="4" max="4" width="10.625" style="4" customWidth="1"/>
    <col min="5" max="5" width="7.625" style="4" customWidth="1"/>
    <col min="6" max="6" width="10.625" style="4" customWidth="1"/>
    <col min="7" max="7" width="7.625" style="4" customWidth="1"/>
    <col min="8" max="8" width="10.625" style="4" customWidth="1"/>
    <col min="9" max="9" width="7.625" style="4" customWidth="1"/>
    <col min="10" max="10" width="10.625" style="4" customWidth="1"/>
    <col min="11" max="11" width="7.625" style="4" customWidth="1"/>
    <col min="12" max="12" width="10.625" style="4" customWidth="1"/>
    <col min="13" max="13" width="7.625" style="4" customWidth="1"/>
    <col min="14" max="14" width="10.625" style="4" customWidth="1"/>
    <col min="15" max="15" width="7.625" style="4" customWidth="1"/>
    <col min="16" max="16" width="10.625" style="4" customWidth="1"/>
    <col min="17" max="17" width="16.625" style="4" customWidth="1"/>
    <col min="18" max="18" width="13.625" style="2" customWidth="1"/>
  </cols>
  <sheetData>
    <row r="1" spans="1:18" ht="30" customHeight="1" x14ac:dyDescent="0.3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30" customHeight="1" x14ac:dyDescent="0.3">
      <c r="A2" s="37" t="s">
        <v>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30" customHeight="1" x14ac:dyDescent="0.3">
      <c r="A3" s="45" t="s">
        <v>3</v>
      </c>
      <c r="B3" s="45" t="s">
        <v>4</v>
      </c>
      <c r="C3" s="45" t="s">
        <v>5</v>
      </c>
      <c r="D3" s="45" t="s">
        <v>6</v>
      </c>
      <c r="E3" s="45"/>
      <c r="F3" s="45" t="s">
        <v>7</v>
      </c>
      <c r="G3" s="45"/>
      <c r="H3" s="45" t="s">
        <v>8</v>
      </c>
      <c r="I3" s="45"/>
      <c r="J3" s="45" t="s">
        <v>9</v>
      </c>
      <c r="K3" s="45"/>
      <c r="L3" s="45" t="s">
        <v>10</v>
      </c>
      <c r="M3" s="45"/>
      <c r="N3" s="45" t="s">
        <v>11</v>
      </c>
      <c r="O3" s="45"/>
      <c r="P3" s="26" t="s">
        <v>12</v>
      </c>
      <c r="Q3" s="45" t="s">
        <v>13</v>
      </c>
      <c r="R3" s="45" t="s">
        <v>14</v>
      </c>
    </row>
    <row r="4" spans="1:18" ht="30" customHeight="1" x14ac:dyDescent="0.3">
      <c r="A4" s="45"/>
      <c r="B4" s="45"/>
      <c r="C4" s="45"/>
      <c r="D4" s="26" t="s">
        <v>15</v>
      </c>
      <c r="E4" s="26" t="s">
        <v>16</v>
      </c>
      <c r="F4" s="26" t="s">
        <v>15</v>
      </c>
      <c r="G4" s="26" t="s">
        <v>16</v>
      </c>
      <c r="H4" s="26" t="s">
        <v>15</v>
      </c>
      <c r="I4" s="26" t="s">
        <v>16</v>
      </c>
      <c r="J4" s="26" t="s">
        <v>15</v>
      </c>
      <c r="K4" s="26" t="s">
        <v>16</v>
      </c>
      <c r="L4" s="26" t="s">
        <v>15</v>
      </c>
      <c r="M4" s="26" t="s">
        <v>16</v>
      </c>
      <c r="N4" s="26" t="s">
        <v>15</v>
      </c>
      <c r="O4" s="26" t="s">
        <v>16</v>
      </c>
      <c r="P4" s="26" t="s">
        <v>15</v>
      </c>
      <c r="Q4" s="45"/>
      <c r="R4" s="45"/>
    </row>
    <row r="5" spans="1:18" ht="30" customHeight="1" x14ac:dyDescent="0.3">
      <c r="A5" s="27" t="s">
        <v>17</v>
      </c>
      <c r="B5" s="27" t="s">
        <v>18</v>
      </c>
      <c r="C5" s="24" t="s">
        <v>19</v>
      </c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7"/>
    </row>
    <row r="6" spans="1:18" ht="30" customHeight="1" x14ac:dyDescent="0.3">
      <c r="A6" s="27" t="s">
        <v>20</v>
      </c>
      <c r="B6" s="27" t="s">
        <v>21</v>
      </c>
      <c r="C6" s="24" t="s">
        <v>22</v>
      </c>
      <c r="D6" s="5"/>
      <c r="E6" s="6"/>
      <c r="F6" s="5"/>
      <c r="G6" s="6"/>
      <c r="H6" s="5"/>
      <c r="I6" s="6"/>
      <c r="J6" s="5"/>
      <c r="K6" s="6"/>
      <c r="L6" s="5"/>
      <c r="M6" s="6"/>
      <c r="N6" s="5"/>
      <c r="O6" s="5"/>
      <c r="P6" s="5"/>
      <c r="Q6" s="5"/>
      <c r="R6" s="27"/>
    </row>
    <row r="7" spans="1:18" ht="30" customHeight="1" x14ac:dyDescent="0.3">
      <c r="A7" s="27" t="s">
        <v>23</v>
      </c>
      <c r="B7" s="27" t="s">
        <v>24</v>
      </c>
      <c r="C7" s="24" t="s">
        <v>25</v>
      </c>
      <c r="D7" s="5"/>
      <c r="E7" s="6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27"/>
    </row>
    <row r="8" spans="1:18" ht="30" customHeight="1" x14ac:dyDescent="0.3">
      <c r="A8" s="27" t="s">
        <v>26</v>
      </c>
      <c r="B8" s="27" t="s">
        <v>26</v>
      </c>
      <c r="C8" s="24" t="s">
        <v>27</v>
      </c>
      <c r="D8" s="5"/>
      <c r="E8" s="6"/>
      <c r="F8" s="5"/>
      <c r="G8" s="6"/>
      <c r="H8" s="5"/>
      <c r="I8" s="5"/>
      <c r="J8" s="5"/>
      <c r="K8" s="5"/>
      <c r="L8" s="5"/>
      <c r="M8" s="6"/>
      <c r="N8" s="5"/>
      <c r="O8" s="5"/>
      <c r="P8" s="5"/>
      <c r="Q8" s="5"/>
      <c r="R8" s="28"/>
    </row>
    <row r="9" spans="1:18" ht="30" customHeight="1" x14ac:dyDescent="0.3">
      <c r="A9" s="27" t="s">
        <v>332</v>
      </c>
      <c r="B9" s="28"/>
      <c r="C9" s="24" t="s">
        <v>19</v>
      </c>
      <c r="D9" s="5"/>
      <c r="E9" s="6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28"/>
    </row>
    <row r="10" spans="1:18" ht="30" customHeight="1" x14ac:dyDescent="0.3">
      <c r="A10" s="27" t="s">
        <v>333</v>
      </c>
      <c r="B10" s="27" t="s">
        <v>334</v>
      </c>
      <c r="C10" s="24" t="s">
        <v>48</v>
      </c>
      <c r="D10" s="5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8"/>
    </row>
    <row r="11" spans="1:18" ht="30" customHeight="1" x14ac:dyDescent="0.3">
      <c r="A11" s="27" t="s">
        <v>335</v>
      </c>
      <c r="B11" s="27" t="s">
        <v>336</v>
      </c>
      <c r="C11" s="24" t="s">
        <v>67</v>
      </c>
      <c r="D11" s="5"/>
      <c r="E11" s="6"/>
      <c r="F11" s="5"/>
      <c r="G11" s="5"/>
      <c r="H11" s="5"/>
      <c r="I11" s="6"/>
      <c r="J11" s="5"/>
      <c r="K11" s="5"/>
      <c r="L11" s="5"/>
      <c r="M11" s="6"/>
      <c r="N11" s="5"/>
      <c r="O11" s="5"/>
      <c r="P11" s="5"/>
      <c r="Q11" s="5"/>
      <c r="R11" s="28"/>
    </row>
    <row r="12" spans="1:18" ht="30" customHeight="1" x14ac:dyDescent="0.3">
      <c r="A12" s="27" t="s">
        <v>337</v>
      </c>
      <c r="B12" s="27" t="s">
        <v>338</v>
      </c>
      <c r="C12" s="24" t="s">
        <v>83</v>
      </c>
      <c r="D12" s="5"/>
      <c r="E12" s="5"/>
      <c r="F12" s="5"/>
      <c r="G12" s="6"/>
      <c r="H12" s="5"/>
      <c r="I12" s="5"/>
      <c r="J12" s="5"/>
      <c r="K12" s="6"/>
      <c r="L12" s="5"/>
      <c r="M12" s="5"/>
      <c r="N12" s="5"/>
      <c r="O12" s="5"/>
      <c r="P12" s="5"/>
      <c r="Q12" s="5"/>
      <c r="R12" s="28"/>
    </row>
    <row r="13" spans="1:18" ht="30" customHeight="1" x14ac:dyDescent="0.3">
      <c r="A13" s="27" t="s">
        <v>29</v>
      </c>
      <c r="B13" s="27" t="s">
        <v>30</v>
      </c>
      <c r="C13" s="24" t="s">
        <v>31</v>
      </c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  <c r="O13" s="5"/>
      <c r="P13" s="5"/>
      <c r="Q13" s="5"/>
      <c r="R13" s="27"/>
    </row>
    <row r="14" spans="1:18" ht="30" customHeight="1" x14ac:dyDescent="0.3">
      <c r="A14" s="27" t="s">
        <v>29</v>
      </c>
      <c r="B14" s="27" t="s">
        <v>32</v>
      </c>
      <c r="C14" s="24" t="s">
        <v>31</v>
      </c>
      <c r="D14" s="5"/>
      <c r="E14" s="6"/>
      <c r="F14" s="5"/>
      <c r="G14" s="6"/>
      <c r="H14" s="5"/>
      <c r="I14" s="5"/>
      <c r="J14" s="5"/>
      <c r="K14" s="5"/>
      <c r="L14" s="5"/>
      <c r="M14" s="6"/>
      <c r="N14" s="5"/>
      <c r="O14" s="5"/>
      <c r="P14" s="5"/>
      <c r="Q14" s="5"/>
      <c r="R14" s="27"/>
    </row>
    <row r="15" spans="1:18" ht="30" customHeight="1" x14ac:dyDescent="0.3">
      <c r="A15" s="27" t="s">
        <v>29</v>
      </c>
      <c r="B15" s="27" t="s">
        <v>33</v>
      </c>
      <c r="C15" s="24" t="s">
        <v>31</v>
      </c>
      <c r="D15" s="5"/>
      <c r="E15" s="5"/>
      <c r="F15" s="5"/>
      <c r="G15" s="5"/>
      <c r="H15" s="5"/>
      <c r="I15" s="6"/>
      <c r="J15" s="5"/>
      <c r="K15" s="5"/>
      <c r="L15" s="5"/>
      <c r="M15" s="5"/>
      <c r="N15" s="5"/>
      <c r="O15" s="5"/>
      <c r="P15" s="5"/>
      <c r="Q15" s="5"/>
      <c r="R15" s="27"/>
    </row>
    <row r="16" spans="1:18" ht="30" customHeight="1" x14ac:dyDescent="0.3">
      <c r="A16" s="27" t="s">
        <v>29</v>
      </c>
      <c r="B16" s="27" t="s">
        <v>34</v>
      </c>
      <c r="C16" s="24" t="s">
        <v>31</v>
      </c>
      <c r="D16" s="5"/>
      <c r="E16" s="5"/>
      <c r="F16" s="5"/>
      <c r="G16" s="5"/>
      <c r="H16" s="5"/>
      <c r="I16" s="6"/>
      <c r="J16" s="5"/>
      <c r="K16" s="5"/>
      <c r="L16" s="5"/>
      <c r="M16" s="5"/>
      <c r="N16" s="5"/>
      <c r="O16" s="5"/>
      <c r="P16" s="5"/>
      <c r="Q16" s="5"/>
      <c r="R16" s="27"/>
    </row>
    <row r="17" spans="1:18" ht="30" customHeight="1" x14ac:dyDescent="0.3">
      <c r="A17" s="27" t="s">
        <v>29</v>
      </c>
      <c r="B17" s="27" t="s">
        <v>35</v>
      </c>
      <c r="C17" s="24" t="s">
        <v>31</v>
      </c>
      <c r="D17" s="5"/>
      <c r="E17" s="5"/>
      <c r="F17" s="5"/>
      <c r="G17" s="5"/>
      <c r="H17" s="5"/>
      <c r="I17" s="6"/>
      <c r="J17" s="5"/>
      <c r="K17" s="5"/>
      <c r="L17" s="5"/>
      <c r="M17" s="5"/>
      <c r="N17" s="5"/>
      <c r="O17" s="5"/>
      <c r="P17" s="5"/>
      <c r="Q17" s="5"/>
      <c r="R17" s="27"/>
    </row>
    <row r="18" spans="1:18" ht="30" customHeight="1" x14ac:dyDescent="0.3">
      <c r="A18" s="27" t="s">
        <v>29</v>
      </c>
      <c r="B18" s="27" t="s">
        <v>36</v>
      </c>
      <c r="C18" s="24" t="s">
        <v>31</v>
      </c>
      <c r="D18" s="5"/>
      <c r="E18" s="5"/>
      <c r="F18" s="5"/>
      <c r="G18" s="5"/>
      <c r="H18" s="5"/>
      <c r="I18" s="5"/>
      <c r="J18" s="5"/>
      <c r="K18" s="6"/>
      <c r="L18" s="5"/>
      <c r="M18" s="5"/>
      <c r="N18" s="5"/>
      <c r="O18" s="5"/>
      <c r="P18" s="5"/>
      <c r="Q18" s="5"/>
      <c r="R18" s="28"/>
    </row>
    <row r="19" spans="1:18" ht="30" customHeight="1" x14ac:dyDescent="0.3">
      <c r="A19" s="27" t="s">
        <v>29</v>
      </c>
      <c r="B19" s="27" t="s">
        <v>37</v>
      </c>
      <c r="C19" s="24" t="s">
        <v>31</v>
      </c>
      <c r="D19" s="5"/>
      <c r="E19" s="5"/>
      <c r="F19" s="5"/>
      <c r="G19" s="6"/>
      <c r="H19" s="5"/>
      <c r="I19" s="5"/>
      <c r="J19" s="5"/>
      <c r="K19" s="6"/>
      <c r="L19" s="5"/>
      <c r="M19" s="6"/>
      <c r="N19" s="5"/>
      <c r="O19" s="5"/>
      <c r="P19" s="5"/>
      <c r="Q19" s="5"/>
      <c r="R19" s="28"/>
    </row>
    <row r="20" spans="1:18" ht="30" customHeight="1" x14ac:dyDescent="0.3">
      <c r="A20" s="27" t="s">
        <v>29</v>
      </c>
      <c r="B20" s="27" t="s">
        <v>38</v>
      </c>
      <c r="C20" s="24" t="s">
        <v>39</v>
      </c>
      <c r="D20" s="5"/>
      <c r="E20" s="5"/>
      <c r="F20" s="5"/>
      <c r="G20" s="6"/>
      <c r="H20" s="5"/>
      <c r="I20" s="5"/>
      <c r="J20" s="5"/>
      <c r="K20" s="5"/>
      <c r="L20" s="5"/>
      <c r="M20" s="6"/>
      <c r="N20" s="5"/>
      <c r="O20" s="5"/>
      <c r="P20" s="5"/>
      <c r="Q20" s="5"/>
      <c r="R20" s="28"/>
    </row>
    <row r="21" spans="1:18" ht="30" customHeight="1" x14ac:dyDescent="0.3">
      <c r="A21" s="27" t="s">
        <v>40</v>
      </c>
      <c r="B21" s="27" t="s">
        <v>40</v>
      </c>
      <c r="C21" s="24" t="s">
        <v>22</v>
      </c>
      <c r="D21" s="5"/>
      <c r="E21" s="6"/>
      <c r="F21" s="5"/>
      <c r="G21" s="6"/>
      <c r="H21" s="5"/>
      <c r="I21" s="6"/>
      <c r="J21" s="5"/>
      <c r="K21" s="6"/>
      <c r="L21" s="5"/>
      <c r="M21" s="5"/>
      <c r="N21" s="5"/>
      <c r="O21" s="5"/>
      <c r="P21" s="5"/>
      <c r="Q21" s="5"/>
      <c r="R21" s="28"/>
    </row>
    <row r="22" spans="1:18" ht="30" customHeight="1" x14ac:dyDescent="0.3">
      <c r="A22" s="27" t="s">
        <v>41</v>
      </c>
      <c r="B22" s="27" t="s">
        <v>42</v>
      </c>
      <c r="C22" s="24" t="s">
        <v>39</v>
      </c>
      <c r="D22" s="5"/>
      <c r="E22" s="5"/>
      <c r="F22" s="5"/>
      <c r="G22" s="5"/>
      <c r="H22" s="5"/>
      <c r="I22" s="5"/>
      <c r="J22" s="5"/>
      <c r="K22" s="5"/>
      <c r="L22" s="5"/>
      <c r="M22" s="6"/>
      <c r="N22" s="5"/>
      <c r="O22" s="5"/>
      <c r="P22" s="5"/>
      <c r="Q22" s="5"/>
      <c r="R22" s="28"/>
    </row>
    <row r="23" spans="1:18" ht="30" customHeight="1" x14ac:dyDescent="0.3">
      <c r="A23" s="27" t="s">
        <v>43</v>
      </c>
      <c r="B23" s="27" t="s">
        <v>44</v>
      </c>
      <c r="C23" s="24" t="s">
        <v>45</v>
      </c>
      <c r="D23" s="5"/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8"/>
    </row>
    <row r="24" spans="1:18" ht="30" customHeight="1" x14ac:dyDescent="0.3">
      <c r="A24" s="27" t="s">
        <v>46</v>
      </c>
      <c r="B24" s="27" t="s">
        <v>47</v>
      </c>
      <c r="C24" s="24" t="s">
        <v>48</v>
      </c>
      <c r="D24" s="5"/>
      <c r="E24" s="6"/>
      <c r="F24" s="5"/>
      <c r="G24" s="6"/>
      <c r="H24" s="5"/>
      <c r="I24" s="5"/>
      <c r="J24" s="5"/>
      <c r="K24" s="6"/>
      <c r="L24" s="5"/>
      <c r="M24" s="5"/>
      <c r="N24" s="5"/>
      <c r="O24" s="5"/>
      <c r="P24" s="5"/>
      <c r="Q24" s="5"/>
      <c r="R24" s="28"/>
    </row>
    <row r="25" spans="1:18" ht="30" customHeight="1" x14ac:dyDescent="0.3">
      <c r="A25" s="27" t="s">
        <v>49</v>
      </c>
      <c r="B25" s="27" t="s">
        <v>50</v>
      </c>
      <c r="C25" s="24" t="s">
        <v>48</v>
      </c>
      <c r="D25" s="5"/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8"/>
    </row>
    <row r="26" spans="1:18" ht="30" customHeight="1" x14ac:dyDescent="0.3">
      <c r="A26" s="27" t="s">
        <v>51</v>
      </c>
      <c r="B26" s="27" t="s">
        <v>51</v>
      </c>
      <c r="C26" s="24" t="s">
        <v>45</v>
      </c>
      <c r="D26" s="5"/>
      <c r="E26" s="6"/>
      <c r="F26" s="5"/>
      <c r="G26" s="5"/>
      <c r="H26" s="5"/>
      <c r="I26" s="5"/>
      <c r="J26" s="5"/>
      <c r="K26" s="6"/>
      <c r="L26" s="5"/>
      <c r="M26" s="5"/>
      <c r="N26" s="5"/>
      <c r="O26" s="5"/>
      <c r="P26" s="5"/>
      <c r="Q26" s="5"/>
      <c r="R26" s="28"/>
    </row>
    <row r="27" spans="1:18" ht="30" customHeight="1" x14ac:dyDescent="0.3">
      <c r="A27" s="27" t="s">
        <v>52</v>
      </c>
      <c r="B27" s="27" t="s">
        <v>53</v>
      </c>
      <c r="C27" s="24" t="s">
        <v>31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7"/>
    </row>
    <row r="28" spans="1:18" ht="30" customHeight="1" x14ac:dyDescent="0.3">
      <c r="A28" s="27" t="s">
        <v>52</v>
      </c>
      <c r="B28" s="27" t="s">
        <v>54</v>
      </c>
      <c r="C28" s="24" t="s">
        <v>31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7"/>
    </row>
    <row r="29" spans="1:18" ht="30" customHeight="1" x14ac:dyDescent="0.3">
      <c r="A29" s="27" t="s">
        <v>52</v>
      </c>
      <c r="B29" s="27" t="s">
        <v>55</v>
      </c>
      <c r="C29" s="24" t="s">
        <v>31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7"/>
    </row>
    <row r="30" spans="1:18" ht="30" customHeight="1" x14ac:dyDescent="0.3">
      <c r="A30" s="27" t="s">
        <v>52</v>
      </c>
      <c r="B30" s="27" t="s">
        <v>56</v>
      </c>
      <c r="C30" s="24" t="s">
        <v>31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7"/>
    </row>
    <row r="31" spans="1:18" ht="30" customHeight="1" x14ac:dyDescent="0.3">
      <c r="A31" s="27" t="s">
        <v>52</v>
      </c>
      <c r="B31" s="27" t="s">
        <v>57</v>
      </c>
      <c r="C31" s="24" t="s">
        <v>58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7"/>
    </row>
    <row r="32" spans="1:18" ht="30" customHeight="1" x14ac:dyDescent="0.3">
      <c r="A32" s="27" t="s">
        <v>52</v>
      </c>
      <c r="B32" s="27" t="s">
        <v>59</v>
      </c>
      <c r="C32" s="24" t="s">
        <v>58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7"/>
    </row>
    <row r="33" spans="1:18" ht="30" customHeight="1" x14ac:dyDescent="0.3">
      <c r="A33" s="27" t="s">
        <v>52</v>
      </c>
      <c r="B33" s="27" t="s">
        <v>60</v>
      </c>
      <c r="C33" s="24" t="s">
        <v>31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7"/>
    </row>
    <row r="34" spans="1:18" ht="30" customHeight="1" x14ac:dyDescent="0.3">
      <c r="A34" s="27" t="s">
        <v>52</v>
      </c>
      <c r="B34" s="27" t="s">
        <v>61</v>
      </c>
      <c r="C34" s="24" t="s">
        <v>31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7"/>
    </row>
    <row r="35" spans="1:18" ht="30" customHeight="1" x14ac:dyDescent="0.3">
      <c r="A35" s="27" t="s">
        <v>52</v>
      </c>
      <c r="B35" s="27" t="s">
        <v>62</v>
      </c>
      <c r="C35" s="24" t="s">
        <v>31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7"/>
    </row>
    <row r="36" spans="1:18" ht="30" customHeight="1" x14ac:dyDescent="0.3">
      <c r="A36" s="27" t="s">
        <v>339</v>
      </c>
      <c r="B36" s="27" t="s">
        <v>340</v>
      </c>
      <c r="C36" s="24" t="s">
        <v>22</v>
      </c>
      <c r="D36" s="5"/>
      <c r="E36" s="5"/>
      <c r="F36" s="5"/>
      <c r="G36" s="5"/>
      <c r="H36" s="5"/>
      <c r="I36" s="6"/>
      <c r="J36" s="5"/>
      <c r="K36" s="6"/>
      <c r="L36" s="5"/>
      <c r="M36" s="6"/>
      <c r="N36" s="5"/>
      <c r="O36" s="5"/>
      <c r="P36" s="5"/>
      <c r="Q36" s="5"/>
      <c r="R36" s="28"/>
    </row>
    <row r="37" spans="1:18" ht="30" customHeight="1" x14ac:dyDescent="0.3">
      <c r="A37" s="27" t="s">
        <v>63</v>
      </c>
      <c r="B37" s="27" t="s">
        <v>64</v>
      </c>
      <c r="C37" s="24" t="s">
        <v>45</v>
      </c>
      <c r="D37" s="5"/>
      <c r="E37" s="6"/>
      <c r="F37" s="5"/>
      <c r="G37" s="5"/>
      <c r="H37" s="5"/>
      <c r="I37" s="6"/>
      <c r="J37" s="5"/>
      <c r="K37" s="6"/>
      <c r="L37" s="5"/>
      <c r="M37" s="6"/>
      <c r="N37" s="5"/>
      <c r="O37" s="5"/>
      <c r="P37" s="5"/>
      <c r="Q37" s="5"/>
      <c r="R37" s="27"/>
    </row>
    <row r="38" spans="1:18" ht="30" customHeight="1" x14ac:dyDescent="0.3">
      <c r="A38" s="27" t="s">
        <v>341</v>
      </c>
      <c r="B38" s="27" t="s">
        <v>342</v>
      </c>
      <c r="C38" s="24" t="s">
        <v>48</v>
      </c>
      <c r="D38" s="5"/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7"/>
    </row>
    <row r="39" spans="1:18" ht="30" customHeight="1" x14ac:dyDescent="0.3">
      <c r="A39" s="27" t="s">
        <v>341</v>
      </c>
      <c r="B39" s="27" t="s">
        <v>343</v>
      </c>
      <c r="C39" s="24" t="s">
        <v>48</v>
      </c>
      <c r="D39" s="5"/>
      <c r="E39" s="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7"/>
    </row>
    <row r="40" spans="1:18" ht="30" customHeight="1" x14ac:dyDescent="0.3">
      <c r="A40" s="27" t="s">
        <v>65</v>
      </c>
      <c r="B40" s="27" t="s">
        <v>66</v>
      </c>
      <c r="C40" s="24" t="s">
        <v>67</v>
      </c>
      <c r="D40" s="5"/>
      <c r="E40" s="6"/>
      <c r="F40" s="5"/>
      <c r="G40" s="6"/>
      <c r="H40" s="5"/>
      <c r="I40" s="5"/>
      <c r="J40" s="5"/>
      <c r="K40" s="6"/>
      <c r="L40" s="5"/>
      <c r="M40" s="6"/>
      <c r="N40" s="5"/>
      <c r="O40" s="5"/>
      <c r="P40" s="5"/>
      <c r="Q40" s="5"/>
      <c r="R40" s="28"/>
    </row>
    <row r="41" spans="1:18" ht="30" customHeight="1" x14ac:dyDescent="0.3">
      <c r="A41" s="27" t="s">
        <v>65</v>
      </c>
      <c r="B41" s="27" t="s">
        <v>68</v>
      </c>
      <c r="C41" s="24" t="s">
        <v>67</v>
      </c>
      <c r="D41" s="5"/>
      <c r="E41" s="5"/>
      <c r="F41" s="5"/>
      <c r="G41" s="5"/>
      <c r="H41" s="5"/>
      <c r="I41" s="5"/>
      <c r="J41" s="5"/>
      <c r="K41" s="6"/>
      <c r="L41" s="5"/>
      <c r="M41" s="5"/>
      <c r="N41" s="5"/>
      <c r="O41" s="5"/>
      <c r="P41" s="5"/>
      <c r="Q41" s="5"/>
      <c r="R41" s="28"/>
    </row>
    <row r="42" spans="1:18" ht="30" customHeight="1" x14ac:dyDescent="0.3">
      <c r="A42" s="27" t="s">
        <v>69</v>
      </c>
      <c r="B42" s="27" t="s">
        <v>70</v>
      </c>
      <c r="C42" s="24" t="s">
        <v>31</v>
      </c>
      <c r="D42" s="5"/>
      <c r="E42" s="5"/>
      <c r="F42" s="5"/>
      <c r="G42" s="5"/>
      <c r="H42" s="5"/>
      <c r="I42" s="6"/>
      <c r="J42" s="5"/>
      <c r="K42" s="6"/>
      <c r="L42" s="5"/>
      <c r="M42" s="5"/>
      <c r="N42" s="5"/>
      <c r="O42" s="5"/>
      <c r="P42" s="5"/>
      <c r="Q42" s="5"/>
      <c r="R42" s="28"/>
    </row>
    <row r="43" spans="1:18" ht="30" customHeight="1" x14ac:dyDescent="0.3">
      <c r="A43" s="27" t="s">
        <v>344</v>
      </c>
      <c r="B43" s="27" t="s">
        <v>345</v>
      </c>
      <c r="C43" s="24" t="s">
        <v>22</v>
      </c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5"/>
      <c r="P43" s="5"/>
      <c r="Q43" s="5"/>
      <c r="R43" s="28"/>
    </row>
    <row r="44" spans="1:18" ht="30" customHeight="1" x14ac:dyDescent="0.3">
      <c r="A44" s="27" t="s">
        <v>71</v>
      </c>
      <c r="B44" s="27" t="s">
        <v>72</v>
      </c>
      <c r="C44" s="24" t="s">
        <v>73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27"/>
    </row>
    <row r="45" spans="1:18" ht="30" customHeight="1" x14ac:dyDescent="0.3">
      <c r="A45" s="27" t="s">
        <v>346</v>
      </c>
      <c r="B45" s="27" t="s">
        <v>72</v>
      </c>
      <c r="C45" s="24" t="s">
        <v>73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8"/>
    </row>
    <row r="46" spans="1:18" ht="30" customHeight="1" x14ac:dyDescent="0.3">
      <c r="A46" s="27" t="s">
        <v>74</v>
      </c>
      <c r="B46" s="27" t="s">
        <v>72</v>
      </c>
      <c r="C46" s="24" t="s">
        <v>73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8"/>
    </row>
    <row r="47" spans="1:18" ht="30" customHeight="1" x14ac:dyDescent="0.3">
      <c r="A47" s="27" t="s">
        <v>75</v>
      </c>
      <c r="B47" s="27" t="s">
        <v>72</v>
      </c>
      <c r="C47" s="24" t="s">
        <v>73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28"/>
    </row>
    <row r="48" spans="1:18" ht="30" customHeight="1" x14ac:dyDescent="0.3">
      <c r="A48" s="27" t="s">
        <v>76</v>
      </c>
      <c r="B48" s="27" t="s">
        <v>72</v>
      </c>
      <c r="C48" s="24" t="s">
        <v>73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28"/>
    </row>
    <row r="49" spans="1:18" ht="30" customHeight="1" x14ac:dyDescent="0.3">
      <c r="A49" s="27" t="s">
        <v>77</v>
      </c>
      <c r="B49" s="27" t="s">
        <v>72</v>
      </c>
      <c r="C49" s="24" t="s">
        <v>73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28"/>
    </row>
    <row r="50" spans="1:18" ht="30" customHeight="1" x14ac:dyDescent="0.3">
      <c r="A50" s="27" t="s">
        <v>78</v>
      </c>
      <c r="B50" s="27" t="s">
        <v>72</v>
      </c>
      <c r="C50" s="24" t="s">
        <v>73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27"/>
    </row>
    <row r="51" spans="1:18" ht="30" customHeight="1" x14ac:dyDescent="0.3">
      <c r="A51" s="27" t="s">
        <v>347</v>
      </c>
      <c r="B51" s="27" t="s">
        <v>72</v>
      </c>
      <c r="C51" s="24" t="s">
        <v>73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28"/>
    </row>
    <row r="52" spans="1:18" ht="30" customHeight="1" x14ac:dyDescent="0.3">
      <c r="A52" s="27" t="s">
        <v>348</v>
      </c>
      <c r="B52" s="28"/>
      <c r="C52" s="24" t="s">
        <v>73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27"/>
    </row>
    <row r="53" spans="1:18" ht="30" customHeight="1" x14ac:dyDescent="0.3">
      <c r="A53" s="27" t="s">
        <v>349</v>
      </c>
      <c r="B53" s="27" t="s">
        <v>72</v>
      </c>
      <c r="C53" s="24" t="s">
        <v>73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28"/>
    </row>
    <row r="54" spans="1:18" ht="30" customHeight="1" x14ac:dyDescent="0.3">
      <c r="A54" s="27" t="s">
        <v>79</v>
      </c>
      <c r="B54" s="27" t="s">
        <v>72</v>
      </c>
      <c r="C54" s="24" t="s">
        <v>73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28"/>
    </row>
    <row r="55" spans="1:18" ht="30" customHeight="1" x14ac:dyDescent="0.3">
      <c r="A55" s="27" t="s">
        <v>80</v>
      </c>
      <c r="B55" s="27" t="s">
        <v>72</v>
      </c>
      <c r="C55" s="24" t="s">
        <v>73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8"/>
    </row>
    <row r="56" spans="1:18" ht="30" customHeight="1" x14ac:dyDescent="0.3">
      <c r="A56" s="27" t="s">
        <v>350</v>
      </c>
      <c r="B56" s="27" t="s">
        <v>351</v>
      </c>
      <c r="C56" s="24" t="s">
        <v>73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8"/>
    </row>
    <row r="57" spans="1:18" ht="30" customHeight="1" x14ac:dyDescent="0.3">
      <c r="A57" s="27" t="s">
        <v>81</v>
      </c>
      <c r="B57" s="27" t="s">
        <v>72</v>
      </c>
      <c r="C57" s="24" t="s">
        <v>73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8"/>
    </row>
    <row r="58" spans="1:18" ht="30" customHeight="1" x14ac:dyDescent="0.3">
      <c r="A58" s="27" t="s">
        <v>352</v>
      </c>
      <c r="B58" s="27" t="s">
        <v>353</v>
      </c>
      <c r="C58" s="24" t="s">
        <v>354</v>
      </c>
      <c r="D58" s="5"/>
      <c r="E58" s="6"/>
      <c r="F58" s="5"/>
      <c r="G58" s="6"/>
      <c r="H58" s="5"/>
      <c r="I58" s="5"/>
      <c r="J58" s="5"/>
      <c r="K58" s="6"/>
      <c r="L58" s="5"/>
      <c r="M58" s="5"/>
      <c r="N58" s="5"/>
      <c r="O58" s="5"/>
      <c r="P58" s="5"/>
      <c r="Q58" s="5"/>
      <c r="R58" s="27"/>
    </row>
    <row r="59" spans="1:18" ht="30" customHeight="1" x14ac:dyDescent="0.3">
      <c r="A59" s="27" t="s">
        <v>356</v>
      </c>
      <c r="B59" s="27" t="s">
        <v>357</v>
      </c>
      <c r="C59" s="24" t="s">
        <v>354</v>
      </c>
      <c r="D59" s="5"/>
      <c r="E59" s="6"/>
      <c r="F59" s="5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27"/>
    </row>
    <row r="60" spans="1:18" ht="30" customHeight="1" x14ac:dyDescent="0.3">
      <c r="A60" s="27" t="s">
        <v>358</v>
      </c>
      <c r="B60" s="27" t="s">
        <v>359</v>
      </c>
      <c r="C60" s="24" t="s">
        <v>22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28"/>
    </row>
    <row r="61" spans="1:18" ht="30" customHeight="1" x14ac:dyDescent="0.3">
      <c r="A61" s="27" t="s">
        <v>360</v>
      </c>
      <c r="B61" s="27" t="s">
        <v>361</v>
      </c>
      <c r="C61" s="24" t="s">
        <v>83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27"/>
    </row>
    <row r="62" spans="1:18" ht="30" customHeight="1" x14ac:dyDescent="0.3">
      <c r="A62" s="27" t="s">
        <v>82</v>
      </c>
      <c r="B62" s="27" t="s">
        <v>362</v>
      </c>
      <c r="C62" s="24" t="s">
        <v>83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27"/>
    </row>
    <row r="63" spans="1:18" ht="30" customHeight="1" x14ac:dyDescent="0.3">
      <c r="A63" s="27" t="s">
        <v>84</v>
      </c>
      <c r="B63" s="27" t="s">
        <v>85</v>
      </c>
      <c r="C63" s="24" t="s">
        <v>86</v>
      </c>
      <c r="D63" s="5"/>
      <c r="E63" s="5"/>
      <c r="F63" s="5"/>
      <c r="G63" s="5"/>
      <c r="H63" s="5"/>
      <c r="I63" s="6"/>
      <c r="J63" s="5"/>
      <c r="K63" s="5"/>
      <c r="L63" s="5"/>
      <c r="M63" s="5"/>
      <c r="N63" s="5"/>
      <c r="O63" s="5"/>
      <c r="P63" s="5"/>
      <c r="Q63" s="5"/>
      <c r="R63" s="28"/>
    </row>
    <row r="64" spans="1:18" ht="30" customHeight="1" x14ac:dyDescent="0.3">
      <c r="A64" s="27" t="s">
        <v>363</v>
      </c>
      <c r="B64" s="27" t="s">
        <v>364</v>
      </c>
      <c r="C64" s="24" t="s">
        <v>83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27"/>
    </row>
    <row r="65" spans="1:18" ht="30" customHeight="1" x14ac:dyDescent="0.3">
      <c r="A65" s="27" t="s">
        <v>87</v>
      </c>
      <c r="B65" s="27" t="s">
        <v>88</v>
      </c>
      <c r="C65" s="24" t="s">
        <v>83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27"/>
    </row>
    <row r="66" spans="1:18" ht="30" customHeight="1" x14ac:dyDescent="0.3">
      <c r="A66" s="27" t="s">
        <v>87</v>
      </c>
      <c r="B66" s="27" t="s">
        <v>89</v>
      </c>
      <c r="C66" s="24" t="s">
        <v>83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27"/>
    </row>
    <row r="67" spans="1:18" ht="30" customHeight="1" x14ac:dyDescent="0.3">
      <c r="A67" s="27" t="s">
        <v>365</v>
      </c>
      <c r="B67" s="27" t="s">
        <v>366</v>
      </c>
      <c r="C67" s="24" t="s">
        <v>367</v>
      </c>
      <c r="D67" s="5"/>
      <c r="E67" s="6"/>
      <c r="F67" s="5"/>
      <c r="G67" s="6"/>
      <c r="H67" s="5"/>
      <c r="I67" s="5"/>
      <c r="J67" s="5"/>
      <c r="K67" s="6"/>
      <c r="L67" s="5"/>
      <c r="M67" s="5"/>
      <c r="N67" s="5"/>
      <c r="O67" s="5"/>
      <c r="P67" s="5"/>
      <c r="Q67" s="5"/>
      <c r="R67" s="27"/>
    </row>
    <row r="68" spans="1:18" ht="30" customHeight="1" x14ac:dyDescent="0.3">
      <c r="A68" s="27" t="s">
        <v>365</v>
      </c>
      <c r="B68" s="27" t="s">
        <v>368</v>
      </c>
      <c r="C68" s="24" t="s">
        <v>367</v>
      </c>
      <c r="D68" s="5"/>
      <c r="E68" s="6"/>
      <c r="F68" s="5"/>
      <c r="G68" s="6"/>
      <c r="H68" s="5"/>
      <c r="I68" s="5"/>
      <c r="J68" s="5"/>
      <c r="K68" s="6"/>
      <c r="L68" s="5"/>
      <c r="M68" s="5"/>
      <c r="N68" s="5"/>
      <c r="O68" s="5"/>
      <c r="P68" s="5"/>
      <c r="Q68" s="5"/>
      <c r="R68" s="27"/>
    </row>
    <row r="69" spans="1:18" ht="30" customHeight="1" x14ac:dyDescent="0.3"/>
    <row r="70" spans="1:18" ht="30" customHeight="1" x14ac:dyDescent="0.3"/>
    <row r="71" spans="1:18" ht="30" customHeight="1" x14ac:dyDescent="0.3"/>
    <row r="72" spans="1:18" ht="30" customHeight="1" x14ac:dyDescent="0.3"/>
    <row r="73" spans="1:18" ht="30" customHeight="1" x14ac:dyDescent="0.3"/>
  </sheetData>
  <mergeCells count="13">
    <mergeCell ref="J3:K3"/>
    <mergeCell ref="L3:M3"/>
    <mergeCell ref="N3:O3"/>
    <mergeCell ref="A1:R1"/>
    <mergeCell ref="A2:R2"/>
    <mergeCell ref="A3:A4"/>
    <mergeCell ref="B3:B4"/>
    <mergeCell ref="C3:C4"/>
    <mergeCell ref="Q3:Q4"/>
    <mergeCell ref="R3:R4"/>
    <mergeCell ref="D3:E3"/>
    <mergeCell ref="F3:G3"/>
    <mergeCell ref="H3:I3"/>
  </mergeCells>
  <phoneticPr fontId="1" type="noConversion"/>
  <conditionalFormatting sqref="A5:R68">
    <cfRule type="containsText" dxfId="1" priority="1" stopIfTrue="1" operator="containsText" text=".">
      <formula>NOT(ISERROR(SEARCH(".",A5)))</formula>
    </cfRule>
    <cfRule type="notContainsText" dxfId="0" priority="2" stopIfTrue="1" operator="notContains" text=".">
      <formula>ISERROR(SEARCH(".",A5))</formula>
    </cfRule>
  </conditionalFormatting>
  <pageMargins left="0.65565131130262255" right="0.65565131130262255" top="0.85250170500341005" bottom="0.34722222222222221" header="6.9444444444444448E-2" footer="6.9444444444444448E-2"/>
  <pageSetup paperSize="9" scale="52" fitToHeight="0" orientation="landscape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16</vt:i4>
      </vt:variant>
    </vt:vector>
  </HeadingPairs>
  <TitlesOfParts>
    <vt:vector size="25" baseType="lpstr">
      <vt:lpstr>원가계산서</vt:lpstr>
      <vt:lpstr>집계표</vt:lpstr>
      <vt:lpstr>내역서</vt:lpstr>
      <vt:lpstr>일위대가목록</vt:lpstr>
      <vt:lpstr>일위대가표</vt:lpstr>
      <vt:lpstr>중기경비목록</vt:lpstr>
      <vt:lpstr>중기경비</vt:lpstr>
      <vt:lpstr>단가대비표</vt:lpstr>
      <vt:lpstr>Sheet1</vt:lpstr>
      <vt:lpstr>내역서!Print_Area</vt:lpstr>
      <vt:lpstr>단가대비표!Print_Area</vt:lpstr>
      <vt:lpstr>원가계산서!Print_Area</vt:lpstr>
      <vt:lpstr>일위대가목록!Print_Area</vt:lpstr>
      <vt:lpstr>일위대가표!Print_Area</vt:lpstr>
      <vt:lpstr>중기경비!Print_Area</vt:lpstr>
      <vt:lpstr>중기경비목록!Print_Area</vt:lpstr>
      <vt:lpstr>집계표!Print_Area</vt:lpstr>
      <vt:lpstr>내역서!Print_Titles</vt:lpstr>
      <vt:lpstr>단가대비표!Print_Titles</vt:lpstr>
      <vt:lpstr>원가계산서!Print_Titles</vt:lpstr>
      <vt:lpstr>일위대가목록!Print_Titles</vt:lpstr>
      <vt:lpstr>일위대가표!Print_Titles</vt:lpstr>
      <vt:lpstr>중기경비!Print_Titles</vt:lpstr>
      <vt:lpstr>중기경비목록!Print_Titles</vt:lpstr>
      <vt:lpstr>집계표!Print_Titles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821042647336</dc:creator>
  <cp:lastModifiedBy>user</cp:lastModifiedBy>
  <dcterms:created xsi:type="dcterms:W3CDTF">2021-03-23T18:02:38Z</dcterms:created>
  <dcterms:modified xsi:type="dcterms:W3CDTF">2021-04-21T13:07:27Z</dcterms:modified>
</cp:coreProperties>
</file>